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ylt\Desktop\rozpočty\"/>
    </mc:Choice>
  </mc:AlternateContent>
  <bookViews>
    <workbookView xWindow="0" yWindow="0" windowWidth="0" windowHeight="0"/>
  </bookViews>
  <sheets>
    <sheet name="Rekapitulace stavby" sheetId="1" r:id="rId1"/>
    <sheet name="3127-20a - Vegetační úpravy" sheetId="2" r:id="rId2"/>
    <sheet name="3127-20c - Následná pěste..." sheetId="3" r:id="rId3"/>
    <sheet name="3127-20d - Následná pěste..." sheetId="4" r:id="rId4"/>
    <sheet name="3127-20e - Následná pěste..." sheetId="5" r:id="rId5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'3127-20a - Vegetační úpravy'!$C$117:$K$168</definedName>
    <definedName name="_xlnm.Print_Area" localSheetId="1">'3127-20a - Vegetační úpravy'!$C$4:$J$76,'3127-20a - Vegetační úpravy'!$C$105:$K$168</definedName>
    <definedName name="_xlnm.Print_Titles" localSheetId="1">'3127-20a - Vegetační úpravy'!$117:$117</definedName>
    <definedName name="_xlnm._FilterDatabase" localSheetId="2" hidden="1">'3127-20c - Následná pěste...'!$C$116:$K$147</definedName>
    <definedName name="_xlnm.Print_Area" localSheetId="2">'3127-20c - Následná pěste...'!$C$4:$J$76,'3127-20c - Následná pěste...'!$C$104:$K$147</definedName>
    <definedName name="_xlnm.Print_Titles" localSheetId="2">'3127-20c - Následná pěste...'!$116:$116</definedName>
    <definedName name="_xlnm._FilterDatabase" localSheetId="3" hidden="1">'3127-20d - Následná pěste...'!$C$116:$K$147</definedName>
    <definedName name="_xlnm.Print_Area" localSheetId="3">'3127-20d - Následná pěste...'!$C$4:$J$76,'3127-20d - Následná pěste...'!$C$104:$K$147</definedName>
    <definedName name="_xlnm.Print_Titles" localSheetId="3">'3127-20d - Následná pěste...'!$116:$116</definedName>
    <definedName name="_xlnm._FilterDatabase" localSheetId="4" hidden="1">'3127-20e - Následná pěste...'!$C$116:$K$147</definedName>
    <definedName name="_xlnm.Print_Area" localSheetId="4">'3127-20e - Následná pěste...'!$C$4:$J$76,'3127-20e - Následná pěste...'!$C$104:$K$147</definedName>
    <definedName name="_xlnm.Print_Titles" localSheetId="4">'3127-20e - Následná pěste...'!$116:$116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89"/>
  <c r="E7"/>
  <c r="E107"/>
  <c i="4" r="J37"/>
  <c r="J36"/>
  <c i="1" r="AY97"/>
  <c i="4" r="J35"/>
  <c i="1" r="AX97"/>
  <c i="4"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3" r="J37"/>
  <c r="J36"/>
  <c i="1" r="AY96"/>
  <c i="3" r="J35"/>
  <c i="1" r="AX96"/>
  <c i="3"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89"/>
  <c r="E7"/>
  <c r="E85"/>
  <c i="2" r="J37"/>
  <c r="J36"/>
  <c i="1" r="AY95"/>
  <c i="2" r="J35"/>
  <c i="1" r="AX95"/>
  <c i="2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BK165"/>
  <c r="J159"/>
  <c r="J149"/>
  <c r="BK138"/>
  <c r="J127"/>
  <c r="J165"/>
  <c r="BK159"/>
  <c r="BK149"/>
  <c r="BK135"/>
  <c r="J124"/>
  <c i="3" r="J141"/>
  <c r="J146"/>
  <c r="J131"/>
  <c r="J119"/>
  <c r="J127"/>
  <c i="4" r="J134"/>
  <c r="BK127"/>
  <c r="J127"/>
  <c i="5" r="BK123"/>
  <c r="BK141"/>
  <c r="J119"/>
  <c r="BK131"/>
  <c r="J123"/>
  <c i="2" r="J167"/>
  <c r="BK155"/>
  <c r="BK144"/>
  <c r="J135"/>
  <c r="BK124"/>
  <c r="BK163"/>
  <c r="J155"/>
  <c r="J144"/>
  <c r="J132"/>
  <c r="BK121"/>
  <c i="3" r="BK127"/>
  <c r="J137"/>
  <c r="BK119"/>
  <c r="BK141"/>
  <c r="BK123"/>
  <c i="4" r="BK141"/>
  <c r="BK134"/>
  <c r="J141"/>
  <c r="BK119"/>
  <c i="5" r="J141"/>
  <c r="J146"/>
  <c r="BK134"/>
  <c r="J127"/>
  <c i="2" r="J163"/>
  <c r="BK153"/>
  <c r="J141"/>
  <c r="J129"/>
  <c r="BK167"/>
  <c r="BK157"/>
  <c r="BK146"/>
  <c r="J138"/>
  <c r="BK127"/>
  <c i="3" r="BK131"/>
  <c r="J123"/>
  <c r="J134"/>
  <c r="BK137"/>
  <c r="BK134"/>
  <c i="4" r="BK131"/>
  <c r="BK146"/>
  <c r="J131"/>
  <c r="J119"/>
  <c r="J123"/>
  <c i="5" r="BK137"/>
  <c r="BK119"/>
  <c r="J137"/>
  <c r="J131"/>
  <c i="2" r="BK161"/>
  <c r="J157"/>
  <c r="J146"/>
  <c r="BK132"/>
  <c r="J121"/>
  <c r="J161"/>
  <c r="J153"/>
  <c r="BK141"/>
  <c r="BK129"/>
  <c i="1" r="AS94"/>
  <c i="3" r="BK146"/>
  <c i="4" r="J146"/>
  <c r="BK137"/>
  <c r="BK123"/>
  <c r="J137"/>
  <c i="5" r="J134"/>
  <c r="BK146"/>
  <c r="BK127"/>
  <c i="2" l="1" r="R120"/>
  <c r="R119"/>
  <c r="R118"/>
  <c i="3" r="P118"/>
  <c r="P117"/>
  <c i="1" r="AU96"/>
  <c i="4" r="BK118"/>
  <c r="J118"/>
  <c r="J97"/>
  <c i="2" r="P120"/>
  <c r="P119"/>
  <c r="P118"/>
  <c i="1" r="AU95"/>
  <c i="3" r="T118"/>
  <c r="T117"/>
  <c i="4" r="R118"/>
  <c r="R117"/>
  <c i="2" r="BK120"/>
  <c r="J120"/>
  <c r="J98"/>
  <c i="3" r="R118"/>
  <c r="R117"/>
  <c i="4" r="T118"/>
  <c r="T117"/>
  <c i="5" r="P118"/>
  <c r="P117"/>
  <c i="1" r="AU98"/>
  <c i="2" r="T120"/>
  <c r="T119"/>
  <c r="T118"/>
  <c i="3" r="BK118"/>
  <c r="J118"/>
  <c r="J97"/>
  <c i="4" r="P118"/>
  <c r="P117"/>
  <c i="1" r="AU97"/>
  <c i="5" r="BK118"/>
  <c r="J118"/>
  <c r="J97"/>
  <c r="R118"/>
  <c r="R117"/>
  <c r="T118"/>
  <c r="T117"/>
  <c r="J91"/>
  <c r="J92"/>
  <c r="J111"/>
  <c r="F114"/>
  <c r="BE141"/>
  <c r="E85"/>
  <c r="F113"/>
  <c r="BE119"/>
  <c r="BE127"/>
  <c r="BE131"/>
  <c r="BE134"/>
  <c r="BE137"/>
  <c r="BE146"/>
  <c r="BE123"/>
  <c i="4" r="E85"/>
  <c r="J91"/>
  <c r="F114"/>
  <c r="BE141"/>
  <c r="F91"/>
  <c r="BE119"/>
  <c r="BE127"/>
  <c r="BE131"/>
  <c r="BE146"/>
  <c r="J89"/>
  <c r="J92"/>
  <c r="BE123"/>
  <c r="BE134"/>
  <c r="BE137"/>
  <c i="3" r="F91"/>
  <c r="J111"/>
  <c r="J114"/>
  <c r="BE131"/>
  <c r="J91"/>
  <c r="E107"/>
  <c r="BE119"/>
  <c r="BE127"/>
  <c r="BE141"/>
  <c r="BE146"/>
  <c r="F92"/>
  <c r="BE123"/>
  <c r="BE134"/>
  <c r="BE137"/>
  <c i="2" r="E85"/>
  <c r="J89"/>
  <c r="J91"/>
  <c r="F92"/>
  <c r="F114"/>
  <c r="BE127"/>
  <c r="BE132"/>
  <c r="BE141"/>
  <c r="BE146"/>
  <c r="BE153"/>
  <c r="BE155"/>
  <c r="BE157"/>
  <c r="BE159"/>
  <c r="BE161"/>
  <c r="J92"/>
  <c r="BE121"/>
  <c r="BE124"/>
  <c r="BE129"/>
  <c r="BE135"/>
  <c r="BE138"/>
  <c r="BE144"/>
  <c r="BE149"/>
  <c r="BE163"/>
  <c r="BE165"/>
  <c r="BE167"/>
  <c r="F35"/>
  <c i="1" r="BB95"/>
  <c i="2" r="F36"/>
  <c i="1" r="BC95"/>
  <c i="4" r="F35"/>
  <c i="1" r="BB97"/>
  <c i="5" r="J34"/>
  <c i="1" r="AW98"/>
  <c i="5" r="F34"/>
  <c i="1" r="BA98"/>
  <c i="2" r="F37"/>
  <c i="1" r="BD95"/>
  <c i="3" r="F34"/>
  <c i="1" r="BA96"/>
  <c i="3" r="F35"/>
  <c i="1" r="BB96"/>
  <c i="4" r="J34"/>
  <c i="1" r="AW97"/>
  <c i="5" r="F36"/>
  <c i="1" r="BC98"/>
  <c i="2" r="F34"/>
  <c i="1" r="BA95"/>
  <c i="3" r="J34"/>
  <c i="1" r="AW96"/>
  <c i="4" r="F34"/>
  <c i="1" r="BA97"/>
  <c i="4" r="F36"/>
  <c i="1" r="BC97"/>
  <c i="5" r="F37"/>
  <c i="1" r="BD98"/>
  <c i="2" r="J34"/>
  <c i="1" r="AW95"/>
  <c i="3" r="F37"/>
  <c i="1" r="BD96"/>
  <c i="3" r="F36"/>
  <c i="1" r="BC96"/>
  <c i="4" r="F37"/>
  <c i="1" r="BD97"/>
  <c i="5" r="F35"/>
  <c i="1" r="BB98"/>
  <c i="2" l="1" r="BK119"/>
  <c r="BK118"/>
  <c r="J118"/>
  <c r="J96"/>
  <c i="3" r="BK117"/>
  <c r="J117"/>
  <c i="4" r="BK117"/>
  <c r="J117"/>
  <c r="J96"/>
  <c i="5" r="BK117"/>
  <c r="J117"/>
  <c r="J96"/>
  <c i="2" r="J33"/>
  <c i="1" r="AV95"/>
  <c r="AT95"/>
  <c i="4" r="J33"/>
  <c i="1" r="AV97"/>
  <c r="AT97"/>
  <c i="5" r="J33"/>
  <c i="1" r="AV98"/>
  <c r="AT98"/>
  <c i="3" r="J30"/>
  <c i="1" r="AG96"/>
  <c r="AU94"/>
  <c i="3" r="F33"/>
  <c i="1" r="AZ96"/>
  <c i="4" r="F33"/>
  <c i="1" r="AZ97"/>
  <c r="BC94"/>
  <c r="W35"/>
  <c r="BB94"/>
  <c r="W34"/>
  <c i="2" r="F33"/>
  <c i="1" r="AZ95"/>
  <c r="BA94"/>
  <c r="W33"/>
  <c r="BD94"/>
  <c r="W36"/>
  <c i="3" r="J33"/>
  <c i="1" r="AV96"/>
  <c r="AT96"/>
  <c r="AN96"/>
  <c i="5" r="F33"/>
  <c i="1" r="AZ98"/>
  <c i="2" l="1" r="J119"/>
  <c r="J97"/>
  <c i="3" r="J96"/>
  <c r="J39"/>
  <c i="2" r="J30"/>
  <c i="1" r="AG95"/>
  <c i="4" r="J30"/>
  <c i="1" r="AG97"/>
  <c r="AY94"/>
  <c i="5" r="J30"/>
  <c i="1" r="AG98"/>
  <c r="AW94"/>
  <c r="AK33"/>
  <c r="AZ94"/>
  <c r="AX94"/>
  <c i="2" l="1" r="J39"/>
  <c i="4" r="J39"/>
  <c i="5" r="J39"/>
  <c i="1" r="AN95"/>
  <c r="AN97"/>
  <c r="AN98"/>
  <c r="AG94"/>
  <c r="AG101"/>
  <c r="CD101"/>
  <c r="AV94"/>
  <c l="1" r="AG102"/>
  <c r="AV102"/>
  <c r="BY102"/>
  <c r="AG104"/>
  <c r="CD104"/>
  <c r="AK26"/>
  <c r="AT94"/>
  <c r="AN94"/>
  <c r="AG103"/>
  <c r="CD103"/>
  <c r="AV101"/>
  <c r="BY101"/>
  <c l="1" r="CD102"/>
  <c r="AN101"/>
  <c r="AN102"/>
  <c r="W32"/>
  <c r="AV103"/>
  <c r="BY103"/>
  <c r="AV104"/>
  <c r="BY104"/>
  <c r="AG100"/>
  <c r="AK27"/>
  <c r="AK29"/>
  <c l="1" r="AN104"/>
  <c r="AG106"/>
  <c r="AK32"/>
  <c r="AK38"/>
  <c r="AN103"/>
  <c l="1" r="AN100"/>
  <c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<sst xmlns="http://schemas.openxmlformats.org/spreadsheetml/2006/main">
  <si>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</si>
  <si>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</si>
  <si>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</si>
  <si>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</si>
  <si>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</si>
  <si>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{2494339f-fabc-4ca9-95fd-18fe579221bc}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</si>
  <si>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</si>
  <si>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</si>
  <si>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</si>
  <si>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</si>
  <si>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</si>
  <si>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</si>
  <si>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</si>
  <si>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</si>
  <si>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3127a-20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</si>
  <si>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</si>
  <si>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</si>
  <si>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Mokřad v k. ú. Rakvice - vegetační úpravy</t>
  </si>
  <si>
    <t>KSO:</t>
  </si>
  <si>
    <t>CC-CZ:</t>
  </si>
  <si>
    <t>Místo:</t>
  </si>
  <si>
    <t xml:space="preserve"> </t>
  </si>
  <si>
    <t>Datum:</t>
  </si>
  <si>
    <t>13. 9. 2021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</si>
  <si>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</si>
  <si>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</si>
  <si>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</si>
  <si>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</si>
  <si>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</si>
  <si>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</si>
  <si>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</si>
  <si>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</si>
  <si>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</si>
  <si>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</si>
  <si>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</si>
  <si>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</si>
  <si>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</si>
  <si>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</si>
  <si>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</si>
  <si>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</si>
  <si>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</si>
  <si>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</si>
  <si>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</si>
  <si>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</si>
  <si>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</si>
  <si>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</si>
  <si>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</si>
  <si>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</si>
  <si>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</si>
  <si>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</si>
  <si>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</si>
  <si>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</si>
  <si>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</si>
  <si>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</si>
  <si>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</si>
  <si>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</si>
  <si>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</si>
  <si>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</si>
  <si>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</si>
  <si>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</si>
  <si>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</si>
  <si>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</si>
  <si>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</si>
  <si>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</si>
  <si>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</si>
  <si>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</si>
  <si>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</si>
  <si>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</si>
  <si>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</si>
  <si>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</si>
  <si>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</si>
  <si>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</si>
  <si>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</si>
  <si>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</si>
  <si>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</si>
  <si>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</si>
  <si>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</si>
  <si>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</si>
  <si>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</si>
  <si>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</si>
  <si>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3127-20a</t>
  </si>
  <si>
    <t>Vegetační úpravy</t>
  </si>
  <si>
    <t>STA</t>
  </si>
  <si>
    <t>1</t>
  </si>
  <si>
    <t>{fe7ca1d6-eaea-4726-b838-ddb4ae0c34ab}</t>
  </si>
  <si>
    <t>2</t>
  </si>
  <si>
    <t>3127-20c</t>
  </si>
  <si>
    <t>Následná pěstební péče - 1. rok</t>
  </si>
  <si>
    <t>{8001773d-dd77-4452-9f04-d399e99bd696}</t>
  </si>
  <si>
    <t>3127-20d</t>
  </si>
  <si>
    <t>Následná pěstební péče - 2. rok</t>
  </si>
  <si>
    <t>{294bb114-951b-4f7c-89db-bbdd3266d286}</t>
  </si>
  <si>
    <t>3127-20e</t>
  </si>
  <si>
    <t>Následná pěstební péče - 3. rok</t>
  </si>
  <si>
    <t>{13c16fc4-62e6-4b75-8baf-4b52466d7df2}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</si>
  <si>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</si>
  <si>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</si>
  <si>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</si>
  <si>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</si>
  <si>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</si>
  <si>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</si>
  <si>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</si>
  <si>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</si>
  <si>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</si>
  <si>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</si>
  <si>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</si>
  <si>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3127-20a - Vegetační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</si>
  <si>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</si>
  <si>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</si>
  <si>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</si>
  <si>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</si>
  <si>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</si>
  <si>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</si>
  <si>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</si>
  <si>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</si>
  <si>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</si>
  <si>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</si>
  <si>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</si>
  <si>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</si>
  <si>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</si>
  <si>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</si>
  <si>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</si>
  <si>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</si>
  <si>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</si>
  <si>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</si>
  <si>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</si>
  <si>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</si>
  <si>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</si>
  <si>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</si>
  <si>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</si>
  <si>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</si>
  <si>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</si>
  <si>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183151112</t>
  </si>
  <si>
    <t>Hloubení jam pro výsadbu dřevin strojně v rovině nebo ve svahu do 1:5 objem jamky do 0,30 m3</t>
  </si>
  <si>
    <t>kus</t>
  </si>
  <si>
    <t>CS ÚRS 2020 01</t>
  </si>
  <si>
    <t>4</t>
  </si>
  <si>
    <t>-1434089867</t>
  </si>
  <si>
    <t>PP</t>
  </si>
  <si>
    <t>Hloubení jam pro výsadbu dřevin strojně v rovině nebo ve svahu do 1:5, objem přes 0,20 do 0,30 m3</t>
  </si>
  <si>
    <t>PSC</t>
  </si>
  <si>
    <t xml:space="preserve">Poznámka k souboru cen:_x000d_
1. V cenách jsou započteny i náklady na: a) odhození výkopku na hromadu nebo naložení na dopravní prostředek, b) zdrsnění stěn vyhloubené jámy pro následující výsadbu. 2. V cenách nejsou započteny náklady na uložení odpadu na skládku. 3. Objem jámy se měří v množství vykopané zeminy v rostlém stavu. </t>
  </si>
  <si>
    <t>184102115</t>
  </si>
  <si>
    <t>Výsadba dřeviny s balem D do 0,6 m do jamky se zalitím v rovině a svahu do 1:5</t>
  </si>
  <si>
    <t>-558560687</t>
  </si>
  <si>
    <t xml:space="preserve">Výsadba dřeviny s balem do předem vyhloubené jamky se zalitím  v rovině nebo na svahu do 1:5, při průměru balu přes 500 do 600 mm</t>
  </si>
  <si>
    <t xml:space="preserve">Poznámka k souboru cen:_x000d_
1. Ceny lze použít i pro dřeviny pěstované v nádobách. 2. V cenách nejsou započteny náklady na vysazované dřeviny, tyto se oceňují ve specifikaci. 3. V cenách o sklonu svahu přes 1:1 jsou uvažovány podmínky pro svahy běžně schůdné; bez použití lezeckých technik. V případě použití lezeckých technik se tyto náklady oceňují individuálně. </t>
  </si>
  <si>
    <t>3</t>
  </si>
  <si>
    <t>M</t>
  </si>
  <si>
    <t>02650360</t>
  </si>
  <si>
    <t>Dub letní /Quercus robur/ 150-180cm</t>
  </si>
  <si>
    <t>8</t>
  </si>
  <si>
    <t>945811421</t>
  </si>
  <si>
    <t>184813121</t>
  </si>
  <si>
    <t>Ochrana dřevin před okusem mechanicky pletivem v rovině a svahu do 1:5</t>
  </si>
  <si>
    <t>-472008814</t>
  </si>
  <si>
    <t>Ochrana dřevin před okusem zvěří mechanicky v rovině nebo ve svahu do 1:5, pletivem, výšky do 2 m</t>
  </si>
  <si>
    <t xml:space="preserve">Poznámka k souboru cen:_x000d_
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</si>
  <si>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5</t>
  </si>
  <si>
    <t>184816111</t>
  </si>
  <si>
    <t>Hnojení sazenic průmyslovými hnojivy do 0,25 kg k jedné sazenici</t>
  </si>
  <si>
    <t>-700075457</t>
  </si>
  <si>
    <t xml:space="preserve">Hnojení sazenic  průmyslovými hnojivy v množství do 0,25 kg k jedné sazenici</t>
  </si>
  <si>
    <t xml:space="preserve">Poznámka k souboru cen:_x000d_
1. V cenách jsou započteny i náklady spojené s dopravou hnojiva ze vzdálenosti do 200 m, pro jakoukoliv velikost jamky 2. V cenách nejsou započteny náklady na dodání hnojiva; hnojiva se oceňují ve specifikaci. Ztratné lze stanovit ve výši 5 %. </t>
  </si>
  <si>
    <t>6</t>
  </si>
  <si>
    <t>25191155</t>
  </si>
  <si>
    <t>hnojivo průmyslové Cererit</t>
  </si>
  <si>
    <t>kg</t>
  </si>
  <si>
    <t>14815999</t>
  </si>
  <si>
    <t>VV</t>
  </si>
  <si>
    <t>15*0,25</t>
  </si>
  <si>
    <t>7</t>
  </si>
  <si>
    <t>184911422</t>
  </si>
  <si>
    <t>Mulčování rostlin kůrou tl. do 0,1 m ve svahu do 1:2</t>
  </si>
  <si>
    <t>m2</t>
  </si>
  <si>
    <t>-1027138290</t>
  </si>
  <si>
    <t>Mulčování vysazených rostlin mulčovací kůrou, tl. do 100 mm na svahu přes 1:5 do 1:2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</si>
  <si>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</si>
  <si>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103911000</t>
  </si>
  <si>
    <t>kůra mulčovací VL</t>
  </si>
  <si>
    <t>m3</t>
  </si>
  <si>
    <t>-1144680645</t>
  </si>
  <si>
    <t>15*1*0,2</t>
  </si>
  <si>
    <t>9</t>
  </si>
  <si>
    <t>60591257</t>
  </si>
  <si>
    <t>kůl vyvazovací dřevěný impregnovaný D 8cm dl 3m</t>
  </si>
  <si>
    <t>1002097671</t>
  </si>
  <si>
    <t>10</t>
  </si>
  <si>
    <t>338950144</t>
  </si>
  <si>
    <t>Osazení kůlů jednotlivě ve svahu do 1:5 se zadusáním do zeminy výška kůlu nad zemí do 2,0 m</t>
  </si>
  <si>
    <t>-1639607950</t>
  </si>
  <si>
    <t xml:space="preserve">Osazení dřevěných kůlových konstrukcí svislých  Příplatek k cenám jednotlivých kůlů do jam se zadusáním do zeminy, výšky kůlů nad terénem přes 1,5 do 2,0 m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</si>
  <si>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 2. Ceny -0131 až -0156 a -0231 až -0256 jsou určeny pro osazování konstrukcí z jednotlivých kůlů, ve kterých je osová vzdálenost kůlů rovna nebo větší než 400 mm. 3. V cenách jsou započteny i náklady na : a) vytýčení a rozměření trasy b) řezání kůlů, sražení hran řezných ploch a dvojnásobný impregnační nátěr řezných ploch včetně nákladů na dodání impregnační hmoty. 4. V cenách -0101 až -0105, -0131 až -0135, -0201 až -0205, -0231 až -0235 jsou započteny i náklady na dodání betonových směsí. 5. V cenách -0121 až -0126, -0151 až -0156, -0221 až –0226 a -0251 až -0256 jsou započteny i náklady na zhotovení šablon oblouků a dočasných podpěrných konstrukcí sestav šikmých kůlů. 6. V cenách nejsou započteny náklady na provedení zemních prací; tyto práce se oceňují příslušnými cenami katalogu 800-1 Zemní práce. 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 8. V cenách nejsou započteny náklady na podkladní vrstvy; tyto práce se oceňují cenami souboru cen 451 5 . - . 1 Lože pod potrubí, stoky a drobné objekty části A01 katalogu 827-1 Vedení trubní dálková a přípojná – vodovody a kanalizace. 9. Množství měrných jednotek se určuje u řadových konstrukcí v ose řady, mezi vnějšími hranami krajních kůlů. Prořez lze stanovit ve výši 2%. </t>
  </si>
  <si>
    <t>11</t>
  </si>
  <si>
    <t>184102111</t>
  </si>
  <si>
    <t>Výsadba dřeviny s balem D do 0,2 m do jamky se zalitím v rovině a svahu do 1:5</t>
  </si>
  <si>
    <t>CS ÚRS 2021 01</t>
  </si>
  <si>
    <t>907217171</t>
  </si>
  <si>
    <t xml:space="preserve">Výsadba dřeviny s balem do předem vyhloubené jamky se zalitím  v rovině nebo na svahu do 1:5, při průměru balu přes 100 do 200 mm</t>
  </si>
  <si>
    <t>Online PSC</t>
  </si>
  <si>
    <t>https://podminky.urs.cz/item/CS_URS_2021_01/184102111</t>
  </si>
  <si>
    <t>12</t>
  </si>
  <si>
    <t>0265169_D</t>
  </si>
  <si>
    <t>Viburnum opulus (kalina obecná); 40-60 cm; KK</t>
  </si>
  <si>
    <t>1840231187</t>
  </si>
  <si>
    <t>13</t>
  </si>
  <si>
    <t>0265164_D</t>
  </si>
  <si>
    <t>Prunus spinosa (trnka obecná); 40-60 cm; KK</t>
  </si>
  <si>
    <t>199960540</t>
  </si>
  <si>
    <t>14</t>
  </si>
  <si>
    <t>0265163_D</t>
  </si>
  <si>
    <t>Lonicera xylosteum (zimolez obecný); 40-60 cm; KK</t>
  </si>
  <si>
    <t>-6972484</t>
  </si>
  <si>
    <t>0265162_D</t>
  </si>
  <si>
    <t>Ligustrum vulgare (ptačí zob); 40-60 cm; KK</t>
  </si>
  <si>
    <t>254481316</t>
  </si>
  <si>
    <t>16</t>
  </si>
  <si>
    <t>0265161_D</t>
  </si>
  <si>
    <t>Cornus sanguinea (svída obecná); 40-60 cm; KK</t>
  </si>
  <si>
    <t>-1744800982</t>
  </si>
  <si>
    <t>17</t>
  </si>
  <si>
    <t>0265127_D</t>
  </si>
  <si>
    <t>1849170527</t>
  </si>
  <si>
    <t>18</t>
  </si>
  <si>
    <t>0265422_D</t>
  </si>
  <si>
    <t>Crateagus laevigata (hloh obecný); 40-60 cm; KK</t>
  </si>
  <si>
    <t>-1650214971</t>
  </si>
  <si>
    <t>19</t>
  </si>
  <si>
    <t>998231311</t>
  </si>
  <si>
    <t>Přesun hmot pro sadovnické a krajinářské úpravy vodorovně do 5000 m</t>
  </si>
  <si>
    <t>t</t>
  </si>
  <si>
    <t>-226216765</t>
  </si>
  <si>
    <t>Přesun hmot pro sadovnické a krajinářské úpravy - strojně dopravní vzdálenost do 5000 m</t>
  </si>
  <si>
    <t>3127-20c - Následná pěstební péče - 1. rok</t>
  </si>
  <si>
    <t>111103202</t>
  </si>
  <si>
    <t>Kosení ve vegetačním období travního porostu středně hustého</t>
  </si>
  <si>
    <t>ha</t>
  </si>
  <si>
    <t>-1038121712</t>
  </si>
  <si>
    <t>Kosení travin a vodních rostlin ve vegetačním období travního porostu středně hustého</t>
  </si>
  <si>
    <t xml:space="preserve">Poznámka k souboru cen:_x000d_
1. Ceny nelze použít pro odstranění plazivých vodních rostlin; tyto práce se oceňují cenami souboru cen 111 10-34 Odstranění rákosu a plevele. 2. V cenách nejsou započteny náklady na další manipulaci s pokoseným travním porostem (divokým porostem, vodním rostlinstvem), tyto práce se oceňují cenami souboru cen 185 80-31 Shrabání a odvoz pokoseného porostu a organických naplavenin. 3. Množství jednotek se určí v hektarech plochy (vodní hladiny) na níž (pod níž) má být provedeno kosení. </t>
  </si>
  <si>
    <t>"Kosení plochy mimo tůně"(33252-(6650+3020+2*610+2330))/10000</t>
  </si>
  <si>
    <t>184911111</t>
  </si>
  <si>
    <t>Znovuuvázání dřeviny ke kůlům</t>
  </si>
  <si>
    <t>-822498660</t>
  </si>
  <si>
    <t>Znovuuvázání dřeviny jedním úvazkem ke stávajícímu kůlu</t>
  </si>
  <si>
    <t xml:space="preserve">Poznámka k souboru cen:_x000d_
1. Každé další uvázání se oceňuje samostatně. </t>
  </si>
  <si>
    <t>"2x ročně, vždy cca 1/2 stromů" 8+8</t>
  </si>
  <si>
    <t>184911421</t>
  </si>
  <si>
    <t>Mulčování rostlin kůrou tl. do 0,1 m v rovině a svahu do 1:5</t>
  </si>
  <si>
    <t>1119753818</t>
  </si>
  <si>
    <t>Mulčování vysazených rostlin mulčovací kůrou, tl. do 100 mm v rovině nebo na svahu do 1:5</t>
  </si>
  <si>
    <t>"Doplnění mulče; 1/3 původního objemu" 1</t>
  </si>
  <si>
    <t>10391100</t>
  </si>
  <si>
    <t>-56477965</t>
  </si>
  <si>
    <t>1*0,1</t>
  </si>
  <si>
    <t>185804312</t>
  </si>
  <si>
    <t>Zalití rostlin vodou plocha přes 20 m2</t>
  </si>
  <si>
    <t>-247684467</t>
  </si>
  <si>
    <t>Zalití rostlin vodou plochy záhonů jednotlivě přes 20 m2</t>
  </si>
  <si>
    <t>"Strom 50l/ks, 8x ročně" 15*0,05*8</t>
  </si>
  <si>
    <t>185851121</t>
  </si>
  <si>
    <t>Dovoz vody pro zálivku rostlin za vzdálenost do 1000 m</t>
  </si>
  <si>
    <t>-1218040540</t>
  </si>
  <si>
    <t xml:space="preserve">Dovoz vody pro zálivku rostlin  na vzdálenost do 1000 m</t>
  </si>
  <si>
    <t xml:space="preserve">Poznámka k souboru cen:_x000d_
1. Ceny lze použít pouze tehdy, když není voda dostupná z vodovodního řádu. 2. V cenách jsou započteny i náklady na čerpání vody do cisterny. 3. V cenách nejsou započteny náklady na dodání vody. Tyto náklady se oceňují individuálně. </t>
  </si>
  <si>
    <t>185851129</t>
  </si>
  <si>
    <t>Příplatek k dovozu vody pro zálivku rostlin do 1000 m ZKD 1000 m</t>
  </si>
  <si>
    <t>1802026260</t>
  </si>
  <si>
    <t xml:space="preserve">Dovoz vody pro zálivku rostlin  Příplatek k ceně za každých dalších i započatých 1000 m</t>
  </si>
  <si>
    <t>"strom 50l/ks, 8x ročně do 5 km" 15*0,05*8*2</t>
  </si>
  <si>
    <t>12*5 'Přepočtené koeficientem množství</t>
  </si>
  <si>
    <t>-1068913123</t>
  </si>
  <si>
    <t>3127-20d - Následná pěstební péče - 2. rok</t>
  </si>
  <si>
    <t>-321151861</t>
  </si>
  <si>
    <t>30528414</t>
  </si>
  <si>
    <t>1042083553</t>
  </si>
  <si>
    <t>-648131145</t>
  </si>
  <si>
    <t>778519738</t>
  </si>
  <si>
    <t>-471949623</t>
  </si>
  <si>
    <t>1492874968</t>
  </si>
  <si>
    <t>-1973487738</t>
  </si>
  <si>
    <t>3127-20e - Následná pěstební péče - 3. rok</t>
  </si>
  <si>
    <t>-164040611</t>
  </si>
  <si>
    <t>1332008717</t>
  </si>
  <si>
    <t>1456193156</t>
  </si>
  <si>
    <t>1967599448</t>
  </si>
  <si>
    <t>110689219</t>
  </si>
  <si>
    <t>-2011025852</t>
  </si>
  <si>
    <t>219973086</t>
  </si>
  <si>
    <t>-2064796840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</si>
</sst>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8410211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ROUND(AG100,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35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36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37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38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39</v>
      </c>
      <c r="E32" s="47"/>
      <c r="F32" s="30" t="s">
        <v>40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SUM(CD100:CD104),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SUM(BY100:BY104),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41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SUM(CE100:CE104),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SUM(BZ100:BZ104),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42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SUM(CF100:CF104),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43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SUM(CG100:CG104),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44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SUM(CH100:CH104),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45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46</v>
      </c>
      <c r="U38" s="54"/>
      <c r="V38" s="54"/>
      <c r="W38" s="54"/>
      <c r="X38" s="56" t="s">
        <v>47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50</v>
      </c>
      <c r="AI60" s="43"/>
      <c r="AJ60" s="43"/>
      <c r="AK60" s="43"/>
      <c r="AL60" s="43"/>
      <c r="AM60" s="64" t="s">
        <v>51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50</v>
      </c>
      <c r="AI75" s="43"/>
      <c r="AJ75" s="43"/>
      <c r="AK75" s="43"/>
      <c r="AL75" s="43"/>
      <c r="AM75" s="64" t="s">
        <v>51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3127a-20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Mokřad v k. ú. Rakvice - vegetační úpravy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13. 9. 2021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1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1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'3127-20a - Vegetační úpravy'!J30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'3127-20a - Vegetační úpravy'!P118</f>
        <v>0</v>
      </c>
      <c r="AV95" s="128">
        <f>'3127-20a - Vegetační úpravy'!J33</f>
        <v>0</v>
      </c>
      <c r="AW95" s="128">
        <f>'3127-20a - Vegetační úpravy'!J34</f>
        <v>0</v>
      </c>
      <c r="AX95" s="128">
        <f>'3127-20a - Vegetační úpravy'!J35</f>
        <v>0</v>
      </c>
      <c r="AY95" s="128">
        <f>'3127-20a - Vegetační úpravy'!J36</f>
        <v>0</v>
      </c>
      <c r="AZ95" s="128">
        <f>'3127-20a - Vegetační úpravy'!F33</f>
        <v>0</v>
      </c>
      <c r="BA95" s="128">
        <f>'3127-20a - Vegetační úpravy'!F34</f>
        <v>0</v>
      </c>
      <c r="BB95" s="128">
        <f>'3127-20a - Vegetační úpravy'!F35</f>
        <v>0</v>
      </c>
      <c r="BC95" s="128">
        <f>'3127-20a - Vegetační úpravy'!F36</f>
        <v>0</v>
      </c>
      <c r="BD95" s="130">
        <f>'3127-20a - Vegetační úpravy'!F37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'3127-20c - Následná pěste...'!J30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'3127-20c - Následná pěste...'!P117</f>
        <v>0</v>
      </c>
      <c r="AV96" s="128">
        <f>'3127-20c - Následná pěste...'!J33</f>
        <v>0</v>
      </c>
      <c r="AW96" s="128">
        <f>'3127-20c - Následná pěste...'!J34</f>
        <v>0</v>
      </c>
      <c r="AX96" s="128">
        <f>'3127-20c - Následná pěste...'!J35</f>
        <v>0</v>
      </c>
      <c r="AY96" s="128">
        <f>'3127-20c - Následná pěste...'!J36</f>
        <v>0</v>
      </c>
      <c r="AZ96" s="128">
        <f>'3127-20c - Následná pěste...'!F33</f>
        <v>0</v>
      </c>
      <c r="BA96" s="128">
        <f>'3127-20c - Následná pěste...'!F34</f>
        <v>0</v>
      </c>
      <c r="BB96" s="128">
        <f>'3127-20c - Následná pěste...'!F35</f>
        <v>0</v>
      </c>
      <c r="BC96" s="128">
        <f>'3127-20c - Následná pěste...'!F36</f>
        <v>0</v>
      </c>
      <c r="BD96" s="130">
        <f>'3127-20c - Následná pěste...'!F37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'3127-20d - Následná pěste...'!J30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'3127-20d - Následná pěste...'!P117</f>
        <v>0</v>
      </c>
      <c r="AV97" s="128">
        <f>'3127-20d - Následná pěste...'!J33</f>
        <v>0</v>
      </c>
      <c r="AW97" s="128">
        <f>'3127-20d - Následná pěste...'!J34</f>
        <v>0</v>
      </c>
      <c r="AX97" s="128">
        <f>'3127-20d - Následná pěste...'!J35</f>
        <v>0</v>
      </c>
      <c r="AY97" s="128">
        <f>'3127-20d - Následná pěste...'!J36</f>
        <v>0</v>
      </c>
      <c r="AZ97" s="128">
        <f>'3127-20d - Následná pěste...'!F33</f>
        <v>0</v>
      </c>
      <c r="BA97" s="128">
        <f>'3127-20d - Následná pěste...'!F34</f>
        <v>0</v>
      </c>
      <c r="BB97" s="128">
        <f>'3127-20d - Následná pěste...'!F35</f>
        <v>0</v>
      </c>
      <c r="BC97" s="128">
        <f>'3127-20d - Následná pěste...'!F36</f>
        <v>0</v>
      </c>
      <c r="BD97" s="130">
        <f>'3127-20d - Následná pěste...'!F37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24.7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'3127-20e - Následná pěste...'!J30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32">
        <v>0</v>
      </c>
      <c r="AT98" s="133">
        <f>ROUND(SUM(AV98:AW98),2)</f>
        <v>0</v>
      </c>
      <c r="AU98" s="134">
        <f>'3127-20e - Následná pěste...'!P117</f>
        <v>0</v>
      </c>
      <c r="AV98" s="133">
        <f>'3127-20e - Následná pěste...'!J33</f>
        <v>0</v>
      </c>
      <c r="AW98" s="133">
        <f>'3127-20e - Následná pěste...'!J34</f>
        <v>0</v>
      </c>
      <c r="AX98" s="133">
        <f>'3127-20e - Následná pěste...'!J35</f>
        <v>0</v>
      </c>
      <c r="AY98" s="133">
        <f>'3127-20e - Následná pěste...'!J36</f>
        <v>0</v>
      </c>
      <c r="AZ98" s="133">
        <f>'3127-20e - Následná pěste...'!F33</f>
        <v>0</v>
      </c>
      <c r="BA98" s="133">
        <f>'3127-20e - Následná pěste...'!F34</f>
        <v>0</v>
      </c>
      <c r="BB98" s="133">
        <f>'3127-20e - Následná pěste...'!F35</f>
        <v>0</v>
      </c>
      <c r="BC98" s="133">
        <f>'3127-20e - Následná pěste...'!F36</f>
        <v>0</v>
      </c>
      <c r="BD98" s="135">
        <f>'3127-20e - Následná pěste...'!F37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18"/>
    </row>
    <row r="100" s="2" customFormat="1" ht="30" customHeight="1">
      <c r="A100" s="38"/>
      <c r="B100" s="39"/>
      <c r="C100" s="107" t="s">
        <v>95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110">
        <f>ROUND(SUM(AG101:AG104), 2)</f>
        <v>0</v>
      </c>
      <c r="AH100" s="110"/>
      <c r="AI100" s="110"/>
      <c r="AJ100" s="110"/>
      <c r="AK100" s="110"/>
      <c r="AL100" s="110"/>
      <c r="AM100" s="110"/>
      <c r="AN100" s="110">
        <f>ROUND(SUM(AN101:AN104), 2)</f>
        <v>0</v>
      </c>
      <c r="AO100" s="110"/>
      <c r="AP100" s="110"/>
      <c r="AQ100" s="136"/>
      <c r="AR100" s="41"/>
      <c r="AS100" s="100" t="s">
        <v>96</v>
      </c>
      <c r="AT100" s="101" t="s">
        <v>97</v>
      </c>
      <c r="AU100" s="101" t="s">
        <v>39</v>
      </c>
      <c r="AV100" s="102" t="s">
        <v>62</v>
      </c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19.92" customHeight="1">
      <c r="A101" s="38"/>
      <c r="B101" s="39"/>
      <c r="C101" s="40"/>
      <c r="D101" s="137" t="s">
        <v>98</v>
      </c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40"/>
      <c r="AD101" s="40"/>
      <c r="AE101" s="40"/>
      <c r="AF101" s="40"/>
      <c r="AG101" s="138">
        <f>ROUND(AG94 * AS101, 2)</f>
        <v>0</v>
      </c>
      <c r="AH101" s="139"/>
      <c r="AI101" s="139"/>
      <c r="AJ101" s="139"/>
      <c r="AK101" s="139"/>
      <c r="AL101" s="139"/>
      <c r="AM101" s="139"/>
      <c r="AN101" s="139">
        <f>ROUND(AG101 + AV101, 2)</f>
        <v>0</v>
      </c>
      <c r="AO101" s="139"/>
      <c r="AP101" s="139"/>
      <c r="AQ101" s="40"/>
      <c r="AR101" s="41"/>
      <c r="AS101" s="140">
        <v>0</v>
      </c>
      <c r="AT101" s="141" t="s">
        <v>99</v>
      </c>
      <c r="AU101" s="141" t="s">
        <v>40</v>
      </c>
      <c r="AV101" s="142">
        <f>ROUND(IF(AU101="základní",AG101*L32,IF(AU101="snížená",AG101*L33,0)),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100</v>
      </c>
      <c r="BY101" s="143">
        <f>IF(AU101="základní",AV101,0)</f>
        <v>0</v>
      </c>
      <c r="BZ101" s="143">
        <f>IF(AU101="snížená",AV101,0)</f>
        <v>0</v>
      </c>
      <c r="CA101" s="143">
        <v>0</v>
      </c>
      <c r="CB101" s="143">
        <v>0</v>
      </c>
      <c r="CC101" s="143">
        <v>0</v>
      </c>
      <c r="CD101" s="143">
        <f>IF(AU101="základní",AG101,0)</f>
        <v>0</v>
      </c>
      <c r="CE101" s="143">
        <f>IF(AU101="snížená",AG101,0)</f>
        <v>0</v>
      </c>
      <c r="CF101" s="143">
        <f>IF(AU101="zákl. přenesená",AG101,0)</f>
        <v>0</v>
      </c>
      <c r="CG101" s="143">
        <f>IF(AU101="sníž. přenesená",AG101,0)</f>
        <v>0</v>
      </c>
      <c r="CH101" s="143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>x</v>
      </c>
    </row>
    <row r="102" s="2" customFormat="1" ht="19.92" customHeight="1">
      <c r="A102" s="38"/>
      <c r="B102" s="39"/>
      <c r="C102" s="40"/>
      <c r="D102" s="144" t="s">
        <v>101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40"/>
      <c r="AD102" s="40"/>
      <c r="AE102" s="40"/>
      <c r="AF102" s="40"/>
      <c r="AG102" s="138">
        <f>ROUND(AG94 * AS102, 2)</f>
        <v>0</v>
      </c>
      <c r="AH102" s="139"/>
      <c r="AI102" s="139"/>
      <c r="AJ102" s="139"/>
      <c r="AK102" s="139"/>
      <c r="AL102" s="139"/>
      <c r="AM102" s="139"/>
      <c r="AN102" s="139">
        <f>ROUND(AG102 + AV102, 2)</f>
        <v>0</v>
      </c>
      <c r="AO102" s="139"/>
      <c r="AP102" s="139"/>
      <c r="AQ102" s="40"/>
      <c r="AR102" s="41"/>
      <c r="AS102" s="140">
        <v>0</v>
      </c>
      <c r="AT102" s="141" t="s">
        <v>99</v>
      </c>
      <c r="AU102" s="141" t="s">
        <v>40</v>
      </c>
      <c r="AV102" s="142">
        <f>ROUND(IF(AU102="základní",AG102*L32,IF(AU102="snížená",AG102*L33,0)),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102</v>
      </c>
      <c r="BY102" s="143">
        <f>IF(AU102="základní",AV102,0)</f>
        <v>0</v>
      </c>
      <c r="BZ102" s="143">
        <f>IF(AU102="snížená",AV102,0)</f>
        <v>0</v>
      </c>
      <c r="CA102" s="143">
        <v>0</v>
      </c>
      <c r="CB102" s="143">
        <v>0</v>
      </c>
      <c r="CC102" s="143">
        <v>0</v>
      </c>
      <c r="CD102" s="143">
        <f>IF(AU102="základní",AG102,0)</f>
        <v>0</v>
      </c>
      <c r="CE102" s="143">
        <f>IF(AU102="snížená",AG102,0)</f>
        <v>0</v>
      </c>
      <c r="CF102" s="143">
        <f>IF(AU102="zákl. přenesená",AG102,0)</f>
        <v>0</v>
      </c>
      <c r="CG102" s="143">
        <f>IF(AU102="sníž. přenesená",AG102,0)</f>
        <v>0</v>
      </c>
      <c r="CH102" s="143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/>
      </c>
    </row>
    <row r="103" s="2" customFormat="1" ht="19.92" customHeight="1">
      <c r="A103" s="38"/>
      <c r="B103" s="39"/>
      <c r="C103" s="40"/>
      <c r="D103" s="144" t="s">
        <v>101</v>
      </c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40"/>
      <c r="AD103" s="40"/>
      <c r="AE103" s="40"/>
      <c r="AF103" s="40"/>
      <c r="AG103" s="138">
        <f>ROUND(AG94 * AS103, 2)</f>
        <v>0</v>
      </c>
      <c r="AH103" s="139"/>
      <c r="AI103" s="139"/>
      <c r="AJ103" s="139"/>
      <c r="AK103" s="139"/>
      <c r="AL103" s="139"/>
      <c r="AM103" s="139"/>
      <c r="AN103" s="139">
        <f>ROUND(AG103 + AV103, 2)</f>
        <v>0</v>
      </c>
      <c r="AO103" s="139"/>
      <c r="AP103" s="139"/>
      <c r="AQ103" s="40"/>
      <c r="AR103" s="41"/>
      <c r="AS103" s="140">
        <v>0</v>
      </c>
      <c r="AT103" s="141" t="s">
        <v>99</v>
      </c>
      <c r="AU103" s="141" t="s">
        <v>40</v>
      </c>
      <c r="AV103" s="142">
        <f>ROUND(IF(AU103="základní",AG103*L32,IF(AU103="snížená",AG103*L33,0)), 2)</f>
        <v>0</v>
      </c>
      <c r="AW103" s="38"/>
      <c r="AX103" s="38"/>
      <c r="AY103" s="38"/>
      <c r="AZ103" s="38"/>
      <c r="BA103" s="38"/>
      <c r="BB103" s="38"/>
      <c r="BC103" s="38"/>
      <c r="BD103" s="38"/>
      <c r="BE103" s="38"/>
      <c r="BV103" s="15" t="s">
        <v>102</v>
      </c>
      <c r="BY103" s="143">
        <f>IF(AU103="základní",AV103,0)</f>
        <v>0</v>
      </c>
      <c r="BZ103" s="143">
        <f>IF(AU103="snížená",AV103,0)</f>
        <v>0</v>
      </c>
      <c r="CA103" s="143">
        <v>0</v>
      </c>
      <c r="CB103" s="143">
        <v>0</v>
      </c>
      <c r="CC103" s="143">
        <v>0</v>
      </c>
      <c r="CD103" s="143">
        <f>IF(AU103="základní",AG103,0)</f>
        <v>0</v>
      </c>
      <c r="CE103" s="143">
        <f>IF(AU103="snížená",AG103,0)</f>
        <v>0</v>
      </c>
      <c r="CF103" s="143">
        <f>IF(AU103="zákl. přenesená",AG103,0)</f>
        <v>0</v>
      </c>
      <c r="CG103" s="143">
        <f>IF(AU103="sníž. přenesená",AG103,0)</f>
        <v>0</v>
      </c>
      <c r="CH103" s="143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/>
      </c>
    </row>
    <row r="104" s="2" customFormat="1" ht="19.92" customHeight="1">
      <c r="A104" s="38"/>
      <c r="B104" s="39"/>
      <c r="C104" s="40"/>
      <c r="D104" s="144" t="s">
        <v>101</v>
      </c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40"/>
      <c r="AD104" s="40"/>
      <c r="AE104" s="40"/>
      <c r="AF104" s="40"/>
      <c r="AG104" s="138">
        <f>ROUND(AG94 * AS104, 2)</f>
        <v>0</v>
      </c>
      <c r="AH104" s="139"/>
      <c r="AI104" s="139"/>
      <c r="AJ104" s="139"/>
      <c r="AK104" s="139"/>
      <c r="AL104" s="139"/>
      <c r="AM104" s="139"/>
      <c r="AN104" s="139">
        <f>ROUND(AG104 + AV104, 2)</f>
        <v>0</v>
      </c>
      <c r="AO104" s="139"/>
      <c r="AP104" s="139"/>
      <c r="AQ104" s="40"/>
      <c r="AR104" s="41"/>
      <c r="AS104" s="145">
        <v>0</v>
      </c>
      <c r="AT104" s="146" t="s">
        <v>99</v>
      </c>
      <c r="AU104" s="146" t="s">
        <v>40</v>
      </c>
      <c r="AV104" s="147">
        <f>ROUND(IF(AU104="základní",AG104*L32,IF(AU104="snížená",AG104*L33,0)), 2)</f>
        <v>0</v>
      </c>
      <c r="AW104" s="38"/>
      <c r="AX104" s="38"/>
      <c r="AY104" s="38"/>
      <c r="AZ104" s="38"/>
      <c r="BA104" s="38"/>
      <c r="BB104" s="38"/>
      <c r="BC104" s="38"/>
      <c r="BD104" s="38"/>
      <c r="BE104" s="38"/>
      <c r="BV104" s="15" t="s">
        <v>102</v>
      </c>
      <c r="BY104" s="143">
        <f>IF(AU104="základní",AV104,0)</f>
        <v>0</v>
      </c>
      <c r="BZ104" s="143">
        <f>IF(AU104="snížená",AV104,0)</f>
        <v>0</v>
      </c>
      <c r="CA104" s="143">
        <v>0</v>
      </c>
      <c r="CB104" s="143">
        <v>0</v>
      </c>
      <c r="CC104" s="143">
        <v>0</v>
      </c>
      <c r="CD104" s="143">
        <f>IF(AU104="základní",AG104,0)</f>
        <v>0</v>
      </c>
      <c r="CE104" s="143">
        <f>IF(AU104="snížená",AG104,0)</f>
        <v>0</v>
      </c>
      <c r="CF104" s="143">
        <f>IF(AU104="zákl. přenesená",AG104,0)</f>
        <v>0</v>
      </c>
      <c r="CG104" s="143">
        <f>IF(AU104="sníž. přenesená",AG104,0)</f>
        <v>0</v>
      </c>
      <c r="CH104" s="143">
        <f>IF(AU104="nulová",AG104,0)</f>
        <v>0</v>
      </c>
      <c r="CI104" s="15">
        <f>IF(AU104="základní",1,IF(AU104="snížená",2,IF(AU104="zákl. přenesená",4,IF(AU104="sníž. přenesená",5,3))))</f>
        <v>1</v>
      </c>
      <c r="CJ104" s="15">
        <f>IF(AT104="stavební čast",1,IF(AT104="investiční čast",2,3))</f>
        <v>1</v>
      </c>
      <c r="CK104" s="15" t="str">
        <f>IF(D104="Vyplň vlastní","","x")</f>
        <v/>
      </c>
    </row>
    <row r="105" s="2" customFormat="1" ht="10.8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30" customHeight="1">
      <c r="A106" s="38"/>
      <c r="B106" s="39"/>
      <c r="C106" s="148" t="s">
        <v>103</v>
      </c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50">
        <f>ROUND(AG94 + AG100, 2)</f>
        <v>0</v>
      </c>
      <c r="AH106" s="150"/>
      <c r="AI106" s="150"/>
      <c r="AJ106" s="150"/>
      <c r="AK106" s="150"/>
      <c r="AL106" s="150"/>
      <c r="AM106" s="150"/>
      <c r="AN106" s="150">
        <f>ROUND(AN94 + AN100, 2)</f>
        <v>0</v>
      </c>
      <c r="AO106" s="150"/>
      <c r="AP106" s="150"/>
      <c r="AQ106" s="149"/>
      <c r="AR106" s="41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1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3B/cVk/QrD8Le/eYwoLB7eHEGSGMdC7b9JHbOl+TVO5DjUnIRnloM+/uJNP6hfiVUjJk/rUgYP7nb6rPD3SBPA==" hashValue="bvIJNSGxOIeCknuc9DMEEk6VIVi5UkkbuY0I9S4qVm5FVF8WnvFFXm5GUWZ+oqzJuHT3BtDmAun2GYHKIDN8pg==" algorithmName="SHA-512" password="CC35"/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N98:AP98"/>
    <mergeCell ref="AG98:AM98"/>
    <mergeCell ref="D98:H98"/>
    <mergeCell ref="J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5" location="'3127-20a - Vegetační úpravy'!C2" display="/"/>
    <hyperlink ref="A96" location="'3127-20c - Následná pěste...'!C2" display="/"/>
    <hyperlink ref="A97" location="'3127-20d - Následná pěste...'!C2" display="/"/>
    <hyperlink ref="A98" location="'3127-20e - Následná pěst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85</v>
      </c>
    </row>
    <row r="4" s="1" customFormat="1" ht="24.96" customHeight="1">
      <c r="B4" s="18"/>
      <c r="D4" s="153" t="s">
        <v>104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Mokřad v k. ú. Rakvice - vegetační úpravy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13. 9. 2021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tr">
        <f>IF('Rekapitulace stavby'!E11="","",'Rekapitulace stavby'!E11)</f>
        <v xml:space="preserve"> </v>
      </c>
      <c r="F15" s="38"/>
      <c r="G15" s="38"/>
      <c r="H15" s="38"/>
      <c r="I15" s="155" t="s">
        <v>26</v>
      </c>
      <c r="J15" s="158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27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26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29</v>
      </c>
      <c r="E20" s="38"/>
      <c r="F20" s="38"/>
      <c r="G20" s="38"/>
      <c r="H20" s="38"/>
      <c r="I20" s="155" t="s">
        <v>25</v>
      </c>
      <c r="J20" s="158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tr">
        <f>IF('Rekapitulace stavby'!E17="","",'Rekapitulace stavby'!E17)</f>
        <v xml:space="preserve"> </v>
      </c>
      <c r="F21" s="38"/>
      <c r="G21" s="38"/>
      <c r="H21" s="38"/>
      <c r="I21" s="155" t="s">
        <v>26</v>
      </c>
      <c r="J21" s="158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31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26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35</v>
      </c>
      <c r="E30" s="38"/>
      <c r="F30" s="38"/>
      <c r="G30" s="38"/>
      <c r="H30" s="38"/>
      <c r="I30" s="38"/>
      <c r="J30" s="166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37</v>
      </c>
      <c r="G32" s="38"/>
      <c r="H32" s="38"/>
      <c r="I32" s="167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39</v>
      </c>
      <c r="E33" s="155" t="s">
        <v>40</v>
      </c>
      <c r="F33" s="169">
        <f>ROUND((SUM(BE118:BE168)),  2)</f>
        <v>0</v>
      </c>
      <c r="G33" s="38"/>
      <c r="H33" s="38"/>
      <c r="I33" s="170">
        <v>0.20999999999999999</v>
      </c>
      <c r="J33" s="169">
        <f>ROUND(((SUM(BE118:BE168))*I33),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41</v>
      </c>
      <c r="F34" s="169">
        <f>ROUND((SUM(BF118:BF168)),  2)</f>
        <v>0</v>
      </c>
      <c r="G34" s="38"/>
      <c r="H34" s="38"/>
      <c r="I34" s="170">
        <v>0.14999999999999999</v>
      </c>
      <c r="J34" s="169">
        <f>ROUND(((SUM(BF118:BF168))*I34),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42</v>
      </c>
      <c r="F35" s="169">
        <f>ROUND((SUM(BG118:BG168)),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43</v>
      </c>
      <c r="F36" s="169">
        <f>ROUND((SUM(BH118:BH168)),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44</v>
      </c>
      <c r="F37" s="169">
        <f>ROUND((SUM(BI118:BI168)),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45</v>
      </c>
      <c r="E39" s="173"/>
      <c r="F39" s="173"/>
      <c r="G39" s="174" t="s">
        <v>46</v>
      </c>
      <c r="H39" s="175" t="s">
        <v>47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48</v>
      </c>
      <c r="E50" s="179"/>
      <c r="F50" s="179"/>
      <c r="G50" s="178" t="s">
        <v>49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50</v>
      </c>
      <c r="E61" s="181"/>
      <c r="F61" s="182" t="s">
        <v>51</v>
      </c>
      <c r="G61" s="180" t="s">
        <v>50</v>
      </c>
      <c r="H61" s="181"/>
      <c r="I61" s="181"/>
      <c r="J61" s="183" t="s">
        <v>51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52</v>
      </c>
      <c r="E65" s="184"/>
      <c r="F65" s="184"/>
      <c r="G65" s="178" t="s">
        <v>53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50</v>
      </c>
      <c r="E76" s="181"/>
      <c r="F76" s="182" t="s">
        <v>51</v>
      </c>
      <c r="G76" s="180" t="s">
        <v>50</v>
      </c>
      <c r="H76" s="181"/>
      <c r="I76" s="181"/>
      <c r="J76" s="183" t="s">
        <v>51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9" t="str">
        <f>E7</f>
        <v>Mokřad v k. ú. Rakvice - vegetační úpravy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105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3127-20a -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 xml:space="preserve"> </v>
      </c>
      <c r="G89" s="40"/>
      <c r="H89" s="40"/>
      <c r="I89" s="30" t="s">
        <v>22</v>
      </c>
      <c r="J89" s="79" t="str">
        <f>IF(J12="","",J12)</f>
        <v>13. 9. 2021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0" t="s">
        <v>24</v>
      </c>
      <c r="D91" s="40"/>
      <c r="E91" s="40"/>
      <c r="F91" s="25" t="str">
        <f>E15</f>
        <v xml:space="preserve"> </v>
      </c>
      <c r="G91" s="40"/>
      <c r="H91" s="40"/>
      <c r="I91" s="30" t="s">
        <v>29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27</v>
      </c>
      <c r="D92" s="40"/>
      <c r="E92" s="40"/>
      <c r="F92" s="25" t="str">
        <f>IF(E18="","",E18)</f>
        <v>Vyplň údaj</v>
      </c>
      <c r="G92" s="40"/>
      <c r="H92" s="40"/>
      <c r="I92" s="30" t="s">
        <v>31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0" t="s">
        <v>108</v>
      </c>
      <c r="D94" s="149"/>
      <c r="E94" s="149"/>
      <c r="F94" s="149"/>
      <c r="G94" s="149"/>
      <c r="H94" s="149"/>
      <c r="I94" s="149"/>
      <c r="J94" s="191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hidden="1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6"/>
      <c r="J97" s="197">
        <f>J119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9"/>
      <c r="C98" s="200"/>
      <c r="D98" s="201" t="s">
        <v>113</v>
      </c>
      <c r="E98" s="202"/>
      <c r="F98" s="202"/>
      <c r="G98" s="202"/>
      <c r="H98" s="202"/>
      <c r="I98" s="202"/>
      <c r="J98" s="203">
        <f>J120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114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9" t="str">
        <f>E7</f>
        <v>Mokřad v k. ú. Rakvice - vegetační úpravy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0" t="s">
        <v>105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3127-20a - Vegetační úpravy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0" t="s">
        <v>20</v>
      </c>
      <c r="D112" s="40"/>
      <c r="E112" s="40"/>
      <c r="F112" s="25" t="str">
        <f>F12</f>
        <v xml:space="preserve"> </v>
      </c>
      <c r="G112" s="40"/>
      <c r="H112" s="40"/>
      <c r="I112" s="30" t="s">
        <v>22</v>
      </c>
      <c r="J112" s="79" t="str">
        <f>IF(J12="","",J12)</f>
        <v>13. 9. 2021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0" t="s">
        <v>24</v>
      </c>
      <c r="D114" s="40"/>
      <c r="E114" s="40"/>
      <c r="F114" s="25" t="str">
        <f>E15</f>
        <v xml:space="preserve"> </v>
      </c>
      <c r="G114" s="40"/>
      <c r="H114" s="40"/>
      <c r="I114" s="30" t="s">
        <v>29</v>
      </c>
      <c r="J114" s="34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0" t="s">
        <v>27</v>
      </c>
      <c r="D115" s="40"/>
      <c r="E115" s="40"/>
      <c r="F115" s="25" t="str">
        <f>IF(E18="","",E18)</f>
        <v>Vyplň údaj</v>
      </c>
      <c r="G115" s="40"/>
      <c r="H115" s="40"/>
      <c r="I115" s="30" t="s">
        <v>31</v>
      </c>
      <c r="J115" s="34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05"/>
      <c r="B117" s="206"/>
      <c r="C117" s="207" t="s">
        <v>115</v>
      </c>
      <c r="D117" s="208" t="s">
        <v>60</v>
      </c>
      <c r="E117" s="208" t="s">
        <v>56</v>
      </c>
      <c r="F117" s="208" t="s">
        <v>57</v>
      </c>
      <c r="G117" s="208" t="s">
        <v>116</v>
      </c>
      <c r="H117" s="208" t="s">
        <v>117</v>
      </c>
      <c r="I117" s="208" t="s">
        <v>118</v>
      </c>
      <c r="J117" s="208" t="s">
        <v>109</v>
      </c>
      <c r="K117" s="209" t="s">
        <v>119</v>
      </c>
      <c r="L117" s="210"/>
      <c r="M117" s="100" t="s">
        <v>1</v>
      </c>
      <c r="N117" s="101" t="s">
        <v>39</v>
      </c>
      <c r="O117" s="101" t="s">
        <v>120</v>
      </c>
      <c r="P117" s="101" t="s">
        <v>121</v>
      </c>
      <c r="Q117" s="101" t="s">
        <v>122</v>
      </c>
      <c r="R117" s="101" t="s">
        <v>123</v>
      </c>
      <c r="S117" s="101" t="s">
        <v>124</v>
      </c>
      <c r="T117" s="102" t="s">
        <v>125</v>
      </c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</row>
    <row r="118" s="2" customFormat="1" ht="22.8" customHeight="1">
      <c r="A118" s="38"/>
      <c r="B118" s="39"/>
      <c r="C118" s="107" t="s">
        <v>126</v>
      </c>
      <c r="D118" s="40"/>
      <c r="E118" s="40"/>
      <c r="F118" s="40"/>
      <c r="G118" s="40"/>
      <c r="H118" s="40"/>
      <c r="I118" s="40"/>
      <c r="J118" s="211">
        <f>BK118</f>
        <v>0</v>
      </c>
      <c r="K118" s="40"/>
      <c r="L118" s="41"/>
      <c r="M118" s="103"/>
      <c r="N118" s="212"/>
      <c r="O118" s="104"/>
      <c r="P118" s="213">
        <f>P119</f>
        <v>0</v>
      </c>
      <c r="Q118" s="104"/>
      <c r="R118" s="213">
        <f>R119</f>
        <v>1.7190008999999999</v>
      </c>
      <c r="S118" s="104"/>
      <c r="T118" s="214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5" t="s">
        <v>74</v>
      </c>
      <c r="AU118" s="15" t="s">
        <v>111</v>
      </c>
      <c r="BK118" s="215">
        <f>BK119</f>
        <v>0</v>
      </c>
    </row>
    <row r="119" s="12" customFormat="1" ht="25.92" customHeight="1">
      <c r="A119" s="12"/>
      <c r="B119" s="216"/>
      <c r="C119" s="217"/>
      <c r="D119" s="218" t="s">
        <v>74</v>
      </c>
      <c r="E119" s="219" t="s">
        <v>127</v>
      </c>
      <c r="F119" s="219" t="s">
        <v>128</v>
      </c>
      <c r="G119" s="217"/>
      <c r="H119" s="217"/>
      <c r="I119" s="220"/>
      <c r="J119" s="221">
        <f>BK119</f>
        <v>0</v>
      </c>
      <c r="K119" s="217"/>
      <c r="L119" s="222"/>
      <c r="M119" s="223"/>
      <c r="N119" s="224"/>
      <c r="O119" s="224"/>
      <c r="P119" s="225">
        <f>P120</f>
        <v>0</v>
      </c>
      <c r="Q119" s="224"/>
      <c r="R119" s="225">
        <f>R120</f>
        <v>1.7190008999999999</v>
      </c>
      <c r="S119" s="224"/>
      <c r="T119" s="22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7" t="s">
        <v>83</v>
      </c>
      <c r="AT119" s="228" t="s">
        <v>74</v>
      </c>
      <c r="AU119" s="228" t="s">
        <v>75</v>
      </c>
      <c r="AY119" s="227" t="s">
        <v>129</v>
      </c>
      <c r="BK119" s="229">
        <f>BK120</f>
        <v>0</v>
      </c>
    </row>
    <row r="120" s="12" customFormat="1" ht="22.8" customHeight="1">
      <c r="A120" s="12"/>
      <c r="B120" s="216"/>
      <c r="C120" s="217"/>
      <c r="D120" s="218" t="s">
        <v>74</v>
      </c>
      <c r="E120" s="230" t="s">
        <v>83</v>
      </c>
      <c r="F120" s="230" t="s">
        <v>130</v>
      </c>
      <c r="G120" s="217"/>
      <c r="H120" s="217"/>
      <c r="I120" s="220"/>
      <c r="J120" s="231">
        <f>BK120</f>
        <v>0</v>
      </c>
      <c r="K120" s="217"/>
      <c r="L120" s="222"/>
      <c r="M120" s="223"/>
      <c r="N120" s="224"/>
      <c r="O120" s="224"/>
      <c r="P120" s="225">
        <f>SUM(P121:P168)</f>
        <v>0</v>
      </c>
      <c r="Q120" s="224"/>
      <c r="R120" s="225">
        <f>SUM(R121:R168)</f>
        <v>1.7190008999999999</v>
      </c>
      <c r="S120" s="224"/>
      <c r="T120" s="226">
        <f>SUM(T121:T168)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83</v>
      </c>
      <c r="AT120" s="228" t="s">
        <v>74</v>
      </c>
      <c r="AU120" s="228" t="s">
        <v>83</v>
      </c>
      <c r="AY120" s="227" t="s">
        <v>129</v>
      </c>
      <c r="BK120" s="229">
        <f>SUM(BK121:BK168)</f>
        <v>0</v>
      </c>
    </row>
    <row r="121" s="2" customFormat="1" ht="33" customHeight="1">
      <c r="A121" s="38"/>
      <c r="B121" s="39"/>
      <c r="C121" s="232" t="s">
        <v>83</v>
      </c>
      <c r="D121" s="232" t="s">
        <v>131</v>
      </c>
      <c r="E121" s="233" t="s">
        <v>132</v>
      </c>
      <c r="F121" s="234" t="s">
        <v>133</v>
      </c>
      <c r="G121" s="235" t="s">
        <v>134</v>
      </c>
      <c r="H121" s="236">
        <v>15</v>
      </c>
      <c r="I121" s="237"/>
      <c r="J121" s="238">
        <f>ROUND(I121*H121,2)</f>
        <v>0</v>
      </c>
      <c r="K121" s="234" t="s">
        <v>135</v>
      </c>
      <c r="L121" s="41"/>
      <c r="M121" s="239" t="s">
        <v>1</v>
      </c>
      <c r="N121" s="240" t="s">
        <v>40</v>
      </c>
      <c r="O121" s="91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3" t="s">
        <v>136</v>
      </c>
      <c r="AT121" s="243" t="s">
        <v>131</v>
      </c>
      <c r="AU121" s="243" t="s">
        <v>85</v>
      </c>
      <c r="AY121" s="15" t="s">
        <v>129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5" t="s">
        <v>83</v>
      </c>
      <c r="BK121" s="143">
        <f>ROUND(I121*H121,2)</f>
        <v>0</v>
      </c>
      <c r="BL121" s="15" t="s">
        <v>136</v>
      </c>
      <c r="BM121" s="243" t="s">
        <v>137</v>
      </c>
    </row>
    <row r="122" s="2" customFormat="1">
      <c r="A122" s="38"/>
      <c r="B122" s="39"/>
      <c r="C122" s="40"/>
      <c r="D122" s="244" t="s">
        <v>138</v>
      </c>
      <c r="E122" s="40"/>
      <c r="F122" s="245" t="s">
        <v>139</v>
      </c>
      <c r="G122" s="40"/>
      <c r="H122" s="40"/>
      <c r="I122" s="246"/>
      <c r="J122" s="40"/>
      <c r="K122" s="40"/>
      <c r="L122" s="41"/>
      <c r="M122" s="247"/>
      <c r="N122" s="24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138</v>
      </c>
      <c r="AU122" s="15" t="s">
        <v>85</v>
      </c>
    </row>
    <row r="123" s="2" customFormat="1">
      <c r="A123" s="38"/>
      <c r="B123" s="39"/>
      <c r="C123" s="40"/>
      <c r="D123" s="244" t="s">
        <v>140</v>
      </c>
      <c r="E123" s="40"/>
      <c r="F123" s="249" t="s">
        <v>141</v>
      </c>
      <c r="G123" s="40"/>
      <c r="H123" s="40"/>
      <c r="I123" s="246"/>
      <c r="J123" s="40"/>
      <c r="K123" s="40"/>
      <c r="L123" s="41"/>
      <c r="M123" s="247"/>
      <c r="N123" s="24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5" t="s">
        <v>140</v>
      </c>
      <c r="AU123" s="15" t="s">
        <v>85</v>
      </c>
    </row>
    <row r="124" s="2" customFormat="1" ht="24.15" customHeight="1">
      <c r="A124" s="38"/>
      <c r="B124" s="39"/>
      <c r="C124" s="232" t="s">
        <v>85</v>
      </c>
      <c r="D124" s="232" t="s">
        <v>131</v>
      </c>
      <c r="E124" s="233" t="s">
        <v>142</v>
      </c>
      <c r="F124" s="234" t="s">
        <v>143</v>
      </c>
      <c r="G124" s="235" t="s">
        <v>134</v>
      </c>
      <c r="H124" s="236">
        <v>15</v>
      </c>
      <c r="I124" s="237"/>
      <c r="J124" s="238">
        <f>ROUND(I124*H124,2)</f>
        <v>0</v>
      </c>
      <c r="K124" s="234" t="s">
        <v>135</v>
      </c>
      <c r="L124" s="41"/>
      <c r="M124" s="239" t="s">
        <v>1</v>
      </c>
      <c r="N124" s="240" t="s">
        <v>40</v>
      </c>
      <c r="O124" s="91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3" t="s">
        <v>136</v>
      </c>
      <c r="AT124" s="243" t="s">
        <v>131</v>
      </c>
      <c r="AU124" s="243" t="s">
        <v>85</v>
      </c>
      <c r="AY124" s="15" t="s">
        <v>129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83</v>
      </c>
      <c r="BK124" s="143">
        <f>ROUND(I124*H124,2)</f>
        <v>0</v>
      </c>
      <c r="BL124" s="15" t="s">
        <v>136</v>
      </c>
      <c r="BM124" s="243" t="s">
        <v>144</v>
      </c>
    </row>
    <row r="125" s="2" customFormat="1">
      <c r="A125" s="38"/>
      <c r="B125" s="39"/>
      <c r="C125" s="40"/>
      <c r="D125" s="244" t="s">
        <v>138</v>
      </c>
      <c r="E125" s="40"/>
      <c r="F125" s="245" t="s">
        <v>145</v>
      </c>
      <c r="G125" s="40"/>
      <c r="H125" s="40"/>
      <c r="I125" s="246"/>
      <c r="J125" s="40"/>
      <c r="K125" s="40"/>
      <c r="L125" s="41"/>
      <c r="M125" s="247"/>
      <c r="N125" s="24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138</v>
      </c>
      <c r="AU125" s="15" t="s">
        <v>85</v>
      </c>
    </row>
    <row r="126" s="2" customFormat="1">
      <c r="A126" s="38"/>
      <c r="B126" s="39"/>
      <c r="C126" s="40"/>
      <c r="D126" s="244" t="s">
        <v>140</v>
      </c>
      <c r="E126" s="40"/>
      <c r="F126" s="249" t="s">
        <v>146</v>
      </c>
      <c r="G126" s="40"/>
      <c r="H126" s="40"/>
      <c r="I126" s="246"/>
      <c r="J126" s="40"/>
      <c r="K126" s="40"/>
      <c r="L126" s="41"/>
      <c r="M126" s="247"/>
      <c r="N126" s="24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140</v>
      </c>
      <c r="AU126" s="15" t="s">
        <v>85</v>
      </c>
    </row>
    <row r="127" s="2" customFormat="1" ht="16.5" customHeight="1">
      <c r="A127" s="38"/>
      <c r="B127" s="39"/>
      <c r="C127" s="250" t="s">
        <v>147</v>
      </c>
      <c r="D127" s="250" t="s">
        <v>148</v>
      </c>
      <c r="E127" s="251" t="s">
        <v>149</v>
      </c>
      <c r="F127" s="252" t="s">
        <v>150</v>
      </c>
      <c r="G127" s="253" t="s">
        <v>134</v>
      </c>
      <c r="H127" s="254">
        <v>15</v>
      </c>
      <c r="I127" s="255"/>
      <c r="J127" s="256">
        <f>ROUND(I127*H127,2)</f>
        <v>0</v>
      </c>
      <c r="K127" s="252" t="s">
        <v>135</v>
      </c>
      <c r="L127" s="257"/>
      <c r="M127" s="258" t="s">
        <v>1</v>
      </c>
      <c r="N127" s="259" t="s">
        <v>40</v>
      </c>
      <c r="O127" s="91"/>
      <c r="P127" s="241">
        <f>O127*H127</f>
        <v>0</v>
      </c>
      <c r="Q127" s="241">
        <v>0.027</v>
      </c>
      <c r="R127" s="241">
        <f>Q127*H127</f>
        <v>0.40499999999999997</v>
      </c>
      <c r="S127" s="241">
        <v>0</v>
      </c>
      <c r="T127" s="24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3" t="s">
        <v>151</v>
      </c>
      <c r="AT127" s="243" t="s">
        <v>148</v>
      </c>
      <c r="AU127" s="243" t="s">
        <v>85</v>
      </c>
      <c r="AY127" s="15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83</v>
      </c>
      <c r="BK127" s="143">
        <f>ROUND(I127*H127,2)</f>
        <v>0</v>
      </c>
      <c r="BL127" s="15" t="s">
        <v>136</v>
      </c>
      <c r="BM127" s="243" t="s">
        <v>152</v>
      </c>
    </row>
    <row r="128" s="2" customFormat="1">
      <c r="A128" s="38"/>
      <c r="B128" s="39"/>
      <c r="C128" s="40"/>
      <c r="D128" s="244" t="s">
        <v>138</v>
      </c>
      <c r="E128" s="40"/>
      <c r="F128" s="245" t="s">
        <v>150</v>
      </c>
      <c r="G128" s="40"/>
      <c r="H128" s="40"/>
      <c r="I128" s="246"/>
      <c r="J128" s="40"/>
      <c r="K128" s="40"/>
      <c r="L128" s="41"/>
      <c r="M128" s="247"/>
      <c r="N128" s="24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138</v>
      </c>
      <c r="AU128" s="15" t="s">
        <v>85</v>
      </c>
    </row>
    <row r="129" s="2" customFormat="1" ht="24.15" customHeight="1">
      <c r="A129" s="38"/>
      <c r="B129" s="39"/>
      <c r="C129" s="232" t="s">
        <v>136</v>
      </c>
      <c r="D129" s="232" t="s">
        <v>131</v>
      </c>
      <c r="E129" s="233" t="s">
        <v>153</v>
      </c>
      <c r="F129" s="234" t="s">
        <v>154</v>
      </c>
      <c r="G129" s="235" t="s">
        <v>134</v>
      </c>
      <c r="H129" s="236">
        <v>15</v>
      </c>
      <c r="I129" s="237"/>
      <c r="J129" s="238">
        <f>ROUND(I129*H129,2)</f>
        <v>0</v>
      </c>
      <c r="K129" s="234" t="s">
        <v>135</v>
      </c>
      <c r="L129" s="41"/>
      <c r="M129" s="239" t="s">
        <v>1</v>
      </c>
      <c r="N129" s="240" t="s">
        <v>40</v>
      </c>
      <c r="O129" s="91"/>
      <c r="P129" s="241">
        <f>O129*H129</f>
        <v>0</v>
      </c>
      <c r="Q129" s="241">
        <v>0.0020799999999999998</v>
      </c>
      <c r="R129" s="241">
        <f>Q129*H129</f>
        <v>0.031199999999999999</v>
      </c>
      <c r="S129" s="241">
        <v>0</v>
      </c>
      <c r="T129" s="24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3" t="s">
        <v>136</v>
      </c>
      <c r="AT129" s="243" t="s">
        <v>131</v>
      </c>
      <c r="AU129" s="243" t="s">
        <v>85</v>
      </c>
      <c r="AY129" s="15" t="s">
        <v>129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83</v>
      </c>
      <c r="BK129" s="143">
        <f>ROUND(I129*H129,2)</f>
        <v>0</v>
      </c>
      <c r="BL129" s="15" t="s">
        <v>136</v>
      </c>
      <c r="BM129" s="243" t="s">
        <v>155</v>
      </c>
    </row>
    <row r="130" s="2" customFormat="1">
      <c r="A130" s="38"/>
      <c r="B130" s="39"/>
      <c r="C130" s="40"/>
      <c r="D130" s="244" t="s">
        <v>138</v>
      </c>
      <c r="E130" s="40"/>
      <c r="F130" s="245" t="s">
        <v>156</v>
      </c>
      <c r="G130" s="40"/>
      <c r="H130" s="40"/>
      <c r="I130" s="246"/>
      <c r="J130" s="40"/>
      <c r="K130" s="40"/>
      <c r="L130" s="41"/>
      <c r="M130" s="247"/>
      <c r="N130" s="24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5" t="s">
        <v>138</v>
      </c>
      <c r="AU130" s="15" t="s">
        <v>85</v>
      </c>
    </row>
    <row r="131" s="2" customFormat="1">
      <c r="A131" s="38"/>
      <c r="B131" s="39"/>
      <c r="C131" s="40"/>
      <c r="D131" s="244" t="s">
        <v>140</v>
      </c>
      <c r="E131" s="40"/>
      <c r="F131" s="249" t="s">
        <v>157</v>
      </c>
      <c r="G131" s="40"/>
      <c r="H131" s="40"/>
      <c r="I131" s="246"/>
      <c r="J131" s="40"/>
      <c r="K131" s="40"/>
      <c r="L131" s="41"/>
      <c r="M131" s="247"/>
      <c r="N131" s="24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140</v>
      </c>
      <c r="AU131" s="15" t="s">
        <v>85</v>
      </c>
    </row>
    <row r="132" s="2" customFormat="1" ht="24.15" customHeight="1">
      <c r="A132" s="38"/>
      <c r="B132" s="39"/>
      <c r="C132" s="232" t="s">
        <v>158</v>
      </c>
      <c r="D132" s="232" t="s">
        <v>131</v>
      </c>
      <c r="E132" s="233" t="s">
        <v>159</v>
      </c>
      <c r="F132" s="234" t="s">
        <v>160</v>
      </c>
      <c r="G132" s="235" t="s">
        <v>134</v>
      </c>
      <c r="H132" s="236">
        <v>15</v>
      </c>
      <c r="I132" s="237"/>
      <c r="J132" s="238">
        <f>ROUND(I132*H132,2)</f>
        <v>0</v>
      </c>
      <c r="K132" s="234" t="s">
        <v>135</v>
      </c>
      <c r="L132" s="41"/>
      <c r="M132" s="239" t="s">
        <v>1</v>
      </c>
      <c r="N132" s="240" t="s">
        <v>40</v>
      </c>
      <c r="O132" s="91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3" t="s">
        <v>136</v>
      </c>
      <c r="AT132" s="243" t="s">
        <v>131</v>
      </c>
      <c r="AU132" s="243" t="s">
        <v>85</v>
      </c>
      <c r="AY132" s="15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83</v>
      </c>
      <c r="BK132" s="143">
        <f>ROUND(I132*H132,2)</f>
        <v>0</v>
      </c>
      <c r="BL132" s="15" t="s">
        <v>136</v>
      </c>
      <c r="BM132" s="243" t="s">
        <v>161</v>
      </c>
    </row>
    <row r="133" s="2" customFormat="1">
      <c r="A133" s="38"/>
      <c r="B133" s="39"/>
      <c r="C133" s="40"/>
      <c r="D133" s="244" t="s">
        <v>138</v>
      </c>
      <c r="E133" s="40"/>
      <c r="F133" s="245" t="s">
        <v>162</v>
      </c>
      <c r="G133" s="40"/>
      <c r="H133" s="40"/>
      <c r="I133" s="246"/>
      <c r="J133" s="40"/>
      <c r="K133" s="40"/>
      <c r="L133" s="41"/>
      <c r="M133" s="247"/>
      <c r="N133" s="24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138</v>
      </c>
      <c r="AU133" s="15" t="s">
        <v>85</v>
      </c>
    </row>
    <row r="134" s="2" customFormat="1">
      <c r="A134" s="38"/>
      <c r="B134" s="39"/>
      <c r="C134" s="40"/>
      <c r="D134" s="244" t="s">
        <v>140</v>
      </c>
      <c r="E134" s="40"/>
      <c r="F134" s="249" t="s">
        <v>163</v>
      </c>
      <c r="G134" s="40"/>
      <c r="H134" s="40"/>
      <c r="I134" s="246"/>
      <c r="J134" s="40"/>
      <c r="K134" s="40"/>
      <c r="L134" s="41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140</v>
      </c>
      <c r="AU134" s="15" t="s">
        <v>85</v>
      </c>
    </row>
    <row r="135" s="2" customFormat="1" ht="16.5" customHeight="1">
      <c r="A135" s="38"/>
      <c r="B135" s="39"/>
      <c r="C135" s="250" t="s">
        <v>164</v>
      </c>
      <c r="D135" s="250" t="s">
        <v>148</v>
      </c>
      <c r="E135" s="251" t="s">
        <v>165</v>
      </c>
      <c r="F135" s="252" t="s">
        <v>166</v>
      </c>
      <c r="G135" s="253" t="s">
        <v>167</v>
      </c>
      <c r="H135" s="254">
        <v>3.75</v>
      </c>
      <c r="I135" s="255"/>
      <c r="J135" s="256">
        <f>ROUND(I135*H135,2)</f>
        <v>0</v>
      </c>
      <c r="K135" s="252" t="s">
        <v>135</v>
      </c>
      <c r="L135" s="257"/>
      <c r="M135" s="258" t="s">
        <v>1</v>
      </c>
      <c r="N135" s="259" t="s">
        <v>40</v>
      </c>
      <c r="O135" s="91"/>
      <c r="P135" s="241">
        <f>O135*H135</f>
        <v>0</v>
      </c>
      <c r="Q135" s="241">
        <v>0.001</v>
      </c>
      <c r="R135" s="241">
        <f>Q135*H135</f>
        <v>0.0037499999999999999</v>
      </c>
      <c r="S135" s="241">
        <v>0</v>
      </c>
      <c r="T135" s="24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3" t="s">
        <v>151</v>
      </c>
      <c r="AT135" s="243" t="s">
        <v>148</v>
      </c>
      <c r="AU135" s="243" t="s">
        <v>85</v>
      </c>
      <c r="AY135" s="15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83</v>
      </c>
      <c r="BK135" s="143">
        <f>ROUND(I135*H135,2)</f>
        <v>0</v>
      </c>
      <c r="BL135" s="15" t="s">
        <v>136</v>
      </c>
      <c r="BM135" s="243" t="s">
        <v>168</v>
      </c>
    </row>
    <row r="136" s="2" customFormat="1">
      <c r="A136" s="38"/>
      <c r="B136" s="39"/>
      <c r="C136" s="40"/>
      <c r="D136" s="244" t="s">
        <v>138</v>
      </c>
      <c r="E136" s="40"/>
      <c r="F136" s="245" t="s">
        <v>166</v>
      </c>
      <c r="G136" s="40"/>
      <c r="H136" s="40"/>
      <c r="I136" s="246"/>
      <c r="J136" s="40"/>
      <c r="K136" s="40"/>
      <c r="L136" s="41"/>
      <c r="M136" s="247"/>
      <c r="N136" s="24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138</v>
      </c>
      <c r="AU136" s="15" t="s">
        <v>85</v>
      </c>
    </row>
    <row r="137" s="13" customFormat="1">
      <c r="A137" s="13"/>
      <c r="B137" s="260"/>
      <c r="C137" s="261"/>
      <c r="D137" s="244" t="s">
        <v>169</v>
      </c>
      <c r="E137" s="262" t="s">
        <v>1</v>
      </c>
      <c r="F137" s="263" t="s">
        <v>170</v>
      </c>
      <c r="G137" s="261"/>
      <c r="H137" s="264">
        <v>3.75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169</v>
      </c>
      <c r="AU137" s="270" t="s">
        <v>85</v>
      </c>
      <c r="AV137" s="13" t="s">
        <v>85</v>
      </c>
      <c r="AW137" s="13" t="s">
        <v>30</v>
      </c>
      <c r="AX137" s="13" t="s">
        <v>83</v>
      </c>
      <c r="AY137" s="270" t="s">
        <v>129</v>
      </c>
    </row>
    <row r="138" s="2" customFormat="1" ht="21.75" customHeight="1">
      <c r="A138" s="38"/>
      <c r="B138" s="39"/>
      <c r="C138" s="232" t="s">
        <v>171</v>
      </c>
      <c r="D138" s="232" t="s">
        <v>131</v>
      </c>
      <c r="E138" s="233" t="s">
        <v>172</v>
      </c>
      <c r="F138" s="234" t="s">
        <v>173</v>
      </c>
      <c r="G138" s="235" t="s">
        <v>174</v>
      </c>
      <c r="H138" s="236">
        <v>30</v>
      </c>
      <c r="I138" s="237"/>
      <c r="J138" s="238">
        <f>ROUND(I138*H138,2)</f>
        <v>0</v>
      </c>
      <c r="K138" s="234" t="s">
        <v>135</v>
      </c>
      <c r="L138" s="41"/>
      <c r="M138" s="239" t="s">
        <v>1</v>
      </c>
      <c r="N138" s="240" t="s">
        <v>40</v>
      </c>
      <c r="O138" s="91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3" t="s">
        <v>136</v>
      </c>
      <c r="AT138" s="243" t="s">
        <v>131</v>
      </c>
      <c r="AU138" s="243" t="s">
        <v>85</v>
      </c>
      <c r="AY138" s="15" t="s">
        <v>129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83</v>
      </c>
      <c r="BK138" s="143">
        <f>ROUND(I138*H138,2)</f>
        <v>0</v>
      </c>
      <c r="BL138" s="15" t="s">
        <v>136</v>
      </c>
      <c r="BM138" s="243" t="s">
        <v>175</v>
      </c>
    </row>
    <row r="139" s="2" customFormat="1">
      <c r="A139" s="38"/>
      <c r="B139" s="39"/>
      <c r="C139" s="40"/>
      <c r="D139" s="244" t="s">
        <v>138</v>
      </c>
      <c r="E139" s="40"/>
      <c r="F139" s="245" t="s">
        <v>176</v>
      </c>
      <c r="G139" s="40"/>
      <c r="H139" s="40"/>
      <c r="I139" s="246"/>
      <c r="J139" s="40"/>
      <c r="K139" s="40"/>
      <c r="L139" s="41"/>
      <c r="M139" s="247"/>
      <c r="N139" s="24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138</v>
      </c>
      <c r="AU139" s="15" t="s">
        <v>85</v>
      </c>
    </row>
    <row r="140" s="2" customFormat="1">
      <c r="A140" s="38"/>
      <c r="B140" s="39"/>
      <c r="C140" s="40"/>
      <c r="D140" s="244" t="s">
        <v>140</v>
      </c>
      <c r="E140" s="40"/>
      <c r="F140" s="249" t="s">
        <v>177</v>
      </c>
      <c r="G140" s="40"/>
      <c r="H140" s="40"/>
      <c r="I140" s="246"/>
      <c r="J140" s="40"/>
      <c r="K140" s="40"/>
      <c r="L140" s="41"/>
      <c r="M140" s="247"/>
      <c r="N140" s="24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5" t="s">
        <v>140</v>
      </c>
      <c r="AU140" s="15" t="s">
        <v>85</v>
      </c>
    </row>
    <row r="141" s="2" customFormat="1" ht="16.5" customHeight="1">
      <c r="A141" s="38"/>
      <c r="B141" s="39"/>
      <c r="C141" s="250" t="s">
        <v>151</v>
      </c>
      <c r="D141" s="250" t="s">
        <v>148</v>
      </c>
      <c r="E141" s="251" t="s">
        <v>178</v>
      </c>
      <c r="F141" s="252" t="s">
        <v>179</v>
      </c>
      <c r="G141" s="253" t="s">
        <v>180</v>
      </c>
      <c r="H141" s="254">
        <v>3</v>
      </c>
      <c r="I141" s="255"/>
      <c r="J141" s="256">
        <f>ROUND(I141*H141,2)</f>
        <v>0</v>
      </c>
      <c r="K141" s="252" t="s">
        <v>135</v>
      </c>
      <c r="L141" s="257"/>
      <c r="M141" s="258" t="s">
        <v>1</v>
      </c>
      <c r="N141" s="259" t="s">
        <v>40</v>
      </c>
      <c r="O141" s="91"/>
      <c r="P141" s="241">
        <f>O141*H141</f>
        <v>0</v>
      </c>
      <c r="Q141" s="241">
        <v>0.20000000000000001</v>
      </c>
      <c r="R141" s="241">
        <f>Q141*H141</f>
        <v>0.60000000000000009</v>
      </c>
      <c r="S141" s="241">
        <v>0</v>
      </c>
      <c r="T141" s="24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3" t="s">
        <v>151</v>
      </c>
      <c r="AT141" s="243" t="s">
        <v>148</v>
      </c>
      <c r="AU141" s="243" t="s">
        <v>85</v>
      </c>
      <c r="AY141" s="15" t="s">
        <v>129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83</v>
      </c>
      <c r="BK141" s="143">
        <f>ROUND(I141*H141,2)</f>
        <v>0</v>
      </c>
      <c r="BL141" s="15" t="s">
        <v>136</v>
      </c>
      <c r="BM141" s="243" t="s">
        <v>181</v>
      </c>
    </row>
    <row r="142" s="2" customFormat="1">
      <c r="A142" s="38"/>
      <c r="B142" s="39"/>
      <c r="C142" s="40"/>
      <c r="D142" s="244" t="s">
        <v>138</v>
      </c>
      <c r="E142" s="40"/>
      <c r="F142" s="245" t="s">
        <v>179</v>
      </c>
      <c r="G142" s="40"/>
      <c r="H142" s="40"/>
      <c r="I142" s="246"/>
      <c r="J142" s="40"/>
      <c r="K142" s="40"/>
      <c r="L142" s="41"/>
      <c r="M142" s="247"/>
      <c r="N142" s="24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5" t="s">
        <v>138</v>
      </c>
      <c r="AU142" s="15" t="s">
        <v>85</v>
      </c>
    </row>
    <row r="143" s="13" customFormat="1">
      <c r="A143" s="13"/>
      <c r="B143" s="260"/>
      <c r="C143" s="261"/>
      <c r="D143" s="244" t="s">
        <v>169</v>
      </c>
      <c r="E143" s="262" t="s">
        <v>1</v>
      </c>
      <c r="F143" s="263" t="s">
        <v>182</v>
      </c>
      <c r="G143" s="261"/>
      <c r="H143" s="264">
        <v>3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0" t="s">
        <v>169</v>
      </c>
      <c r="AU143" s="270" t="s">
        <v>85</v>
      </c>
      <c r="AV143" s="13" t="s">
        <v>85</v>
      </c>
      <c r="AW143" s="13" t="s">
        <v>30</v>
      </c>
      <c r="AX143" s="13" t="s">
        <v>83</v>
      </c>
      <c r="AY143" s="270" t="s">
        <v>129</v>
      </c>
    </row>
    <row r="144" s="2" customFormat="1" ht="21.75" customHeight="1">
      <c r="A144" s="38"/>
      <c r="B144" s="39"/>
      <c r="C144" s="250" t="s">
        <v>183</v>
      </c>
      <c r="D144" s="250" t="s">
        <v>148</v>
      </c>
      <c r="E144" s="251" t="s">
        <v>184</v>
      </c>
      <c r="F144" s="252" t="s">
        <v>185</v>
      </c>
      <c r="G144" s="253" t="s">
        <v>134</v>
      </c>
      <c r="H144" s="254">
        <v>45</v>
      </c>
      <c r="I144" s="255"/>
      <c r="J144" s="256">
        <f>ROUND(I144*H144,2)</f>
        <v>0</v>
      </c>
      <c r="K144" s="252" t="s">
        <v>135</v>
      </c>
      <c r="L144" s="257"/>
      <c r="M144" s="258" t="s">
        <v>1</v>
      </c>
      <c r="N144" s="259" t="s">
        <v>40</v>
      </c>
      <c r="O144" s="91"/>
      <c r="P144" s="241">
        <f>O144*H144</f>
        <v>0</v>
      </c>
      <c r="Q144" s="241">
        <v>0.0070899999999999999</v>
      </c>
      <c r="R144" s="241">
        <f>Q144*H144</f>
        <v>0.31905</v>
      </c>
      <c r="S144" s="241">
        <v>0</v>
      </c>
      <c r="T144" s="24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3" t="s">
        <v>151</v>
      </c>
      <c r="AT144" s="243" t="s">
        <v>148</v>
      </c>
      <c r="AU144" s="243" t="s">
        <v>85</v>
      </c>
      <c r="AY144" s="15" t="s">
        <v>129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83</v>
      </c>
      <c r="BK144" s="143">
        <f>ROUND(I144*H144,2)</f>
        <v>0</v>
      </c>
      <c r="BL144" s="15" t="s">
        <v>136</v>
      </c>
      <c r="BM144" s="243" t="s">
        <v>186</v>
      </c>
    </row>
    <row r="145" s="2" customFormat="1">
      <c r="A145" s="38"/>
      <c r="B145" s="39"/>
      <c r="C145" s="40"/>
      <c r="D145" s="244" t="s">
        <v>138</v>
      </c>
      <c r="E145" s="40"/>
      <c r="F145" s="245" t="s">
        <v>185</v>
      </c>
      <c r="G145" s="40"/>
      <c r="H145" s="40"/>
      <c r="I145" s="246"/>
      <c r="J145" s="40"/>
      <c r="K145" s="40"/>
      <c r="L145" s="41"/>
      <c r="M145" s="247"/>
      <c r="N145" s="24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5" t="s">
        <v>138</v>
      </c>
      <c r="AU145" s="15" t="s">
        <v>85</v>
      </c>
    </row>
    <row r="146" s="2" customFormat="1" ht="33" customHeight="1">
      <c r="A146" s="38"/>
      <c r="B146" s="39"/>
      <c r="C146" s="232" t="s">
        <v>187</v>
      </c>
      <c r="D146" s="232" t="s">
        <v>131</v>
      </c>
      <c r="E146" s="233" t="s">
        <v>188</v>
      </c>
      <c r="F146" s="234" t="s">
        <v>189</v>
      </c>
      <c r="G146" s="235" t="s">
        <v>134</v>
      </c>
      <c r="H146" s="236">
        <v>45</v>
      </c>
      <c r="I146" s="237"/>
      <c r="J146" s="238">
        <f>ROUND(I146*H146,2)</f>
        <v>0</v>
      </c>
      <c r="K146" s="234" t="s">
        <v>135</v>
      </c>
      <c r="L146" s="41"/>
      <c r="M146" s="239" t="s">
        <v>1</v>
      </c>
      <c r="N146" s="240" t="s">
        <v>40</v>
      </c>
      <c r="O146" s="91"/>
      <c r="P146" s="241">
        <f>O146*H146</f>
        <v>0</v>
      </c>
      <c r="Q146" s="241">
        <v>2E-08</v>
      </c>
      <c r="R146" s="241">
        <f>Q146*H146</f>
        <v>9.0000000000000007E-07</v>
      </c>
      <c r="S146" s="241">
        <v>0</v>
      </c>
      <c r="T146" s="24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3" t="s">
        <v>136</v>
      </c>
      <c r="AT146" s="243" t="s">
        <v>131</v>
      </c>
      <c r="AU146" s="243" t="s">
        <v>85</v>
      </c>
      <c r="AY146" s="15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83</v>
      </c>
      <c r="BK146" s="143">
        <f>ROUND(I146*H146,2)</f>
        <v>0</v>
      </c>
      <c r="BL146" s="15" t="s">
        <v>136</v>
      </c>
      <c r="BM146" s="243" t="s">
        <v>190</v>
      </c>
    </row>
    <row r="147" s="2" customFormat="1">
      <c r="A147" s="38"/>
      <c r="B147" s="39"/>
      <c r="C147" s="40"/>
      <c r="D147" s="244" t="s">
        <v>138</v>
      </c>
      <c r="E147" s="40"/>
      <c r="F147" s="245" t="s">
        <v>191</v>
      </c>
      <c r="G147" s="40"/>
      <c r="H147" s="40"/>
      <c r="I147" s="246"/>
      <c r="J147" s="40"/>
      <c r="K147" s="40"/>
      <c r="L147" s="41"/>
      <c r="M147" s="247"/>
      <c r="N147" s="24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138</v>
      </c>
      <c r="AU147" s="15" t="s">
        <v>85</v>
      </c>
    </row>
    <row r="148" s="2" customFormat="1">
      <c r="A148" s="38"/>
      <c r="B148" s="39"/>
      <c r="C148" s="40"/>
      <c r="D148" s="244" t="s">
        <v>140</v>
      </c>
      <c r="E148" s="40"/>
      <c r="F148" s="249" t="s">
        <v>192</v>
      </c>
      <c r="G148" s="40"/>
      <c r="H148" s="40"/>
      <c r="I148" s="246"/>
      <c r="J148" s="40"/>
      <c r="K148" s="40"/>
      <c r="L148" s="41"/>
      <c r="M148" s="247"/>
      <c r="N148" s="24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5" t="s">
        <v>140</v>
      </c>
      <c r="AU148" s="15" t="s">
        <v>85</v>
      </c>
    </row>
    <row r="149" s="2" customFormat="1" ht="24.15" customHeight="1">
      <c r="A149" s="38"/>
      <c r="B149" s="39"/>
      <c r="C149" s="232" t="s">
        <v>193</v>
      </c>
      <c r="D149" s="232" t="s">
        <v>131</v>
      </c>
      <c r="E149" s="233" t="s">
        <v>194</v>
      </c>
      <c r="F149" s="234" t="s">
        <v>195</v>
      </c>
      <c r="G149" s="235" t="s">
        <v>134</v>
      </c>
      <c r="H149" s="236">
        <v>290</v>
      </c>
      <c r="I149" s="237"/>
      <c r="J149" s="238">
        <f>ROUND(I149*H149,2)</f>
        <v>0</v>
      </c>
      <c r="K149" s="234" t="s">
        <v>196</v>
      </c>
      <c r="L149" s="41"/>
      <c r="M149" s="239" t="s">
        <v>1</v>
      </c>
      <c r="N149" s="240" t="s">
        <v>40</v>
      </c>
      <c r="O149" s="91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3" t="s">
        <v>136</v>
      </c>
      <c r="AT149" s="243" t="s">
        <v>131</v>
      </c>
      <c r="AU149" s="243" t="s">
        <v>85</v>
      </c>
      <c r="AY149" s="15" t="s">
        <v>129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83</v>
      </c>
      <c r="BK149" s="143">
        <f>ROUND(I149*H149,2)</f>
        <v>0</v>
      </c>
      <c r="BL149" s="15" t="s">
        <v>136</v>
      </c>
      <c r="BM149" s="243" t="s">
        <v>197</v>
      </c>
    </row>
    <row r="150" s="2" customFormat="1">
      <c r="A150" s="38"/>
      <c r="B150" s="39"/>
      <c r="C150" s="40"/>
      <c r="D150" s="244" t="s">
        <v>138</v>
      </c>
      <c r="E150" s="40"/>
      <c r="F150" s="245" t="s">
        <v>198</v>
      </c>
      <c r="G150" s="40"/>
      <c r="H150" s="40"/>
      <c r="I150" s="246"/>
      <c r="J150" s="40"/>
      <c r="K150" s="40"/>
      <c r="L150" s="41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5" t="s">
        <v>138</v>
      </c>
      <c r="AU150" s="15" t="s">
        <v>85</v>
      </c>
    </row>
    <row r="151" s="2" customFormat="1">
      <c r="A151" s="38"/>
      <c r="B151" s="39"/>
      <c r="C151" s="40"/>
      <c r="D151" s="271" t="s">
        <v>199</v>
      </c>
      <c r="E151" s="40"/>
      <c r="F151" s="272" t="s">
        <v>200</v>
      </c>
      <c r="G151" s="40"/>
      <c r="H151" s="40"/>
      <c r="I151" s="246"/>
      <c r="J151" s="40"/>
      <c r="K151" s="40"/>
      <c r="L151" s="41"/>
      <c r="M151" s="247"/>
      <c r="N151" s="24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5" t="s">
        <v>199</v>
      </c>
      <c r="AU151" s="15" t="s">
        <v>85</v>
      </c>
    </row>
    <row r="152" s="2" customFormat="1">
      <c r="A152" s="38"/>
      <c r="B152" s="39"/>
      <c r="C152" s="40"/>
      <c r="D152" s="244" t="s">
        <v>140</v>
      </c>
      <c r="E152" s="40"/>
      <c r="F152" s="249" t="s">
        <v>146</v>
      </c>
      <c r="G152" s="40"/>
      <c r="H152" s="40"/>
      <c r="I152" s="246"/>
      <c r="J152" s="40"/>
      <c r="K152" s="40"/>
      <c r="L152" s="41"/>
      <c r="M152" s="247"/>
      <c r="N152" s="24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5" t="s">
        <v>140</v>
      </c>
      <c r="AU152" s="15" t="s">
        <v>85</v>
      </c>
    </row>
    <row r="153" s="2" customFormat="1" ht="16.5" customHeight="1">
      <c r="A153" s="38"/>
      <c r="B153" s="39"/>
      <c r="C153" s="250" t="s">
        <v>201</v>
      </c>
      <c r="D153" s="250" t="s">
        <v>148</v>
      </c>
      <c r="E153" s="251" t="s">
        <v>202</v>
      </c>
      <c r="F153" s="252" t="s">
        <v>203</v>
      </c>
      <c r="G153" s="253" t="s">
        <v>134</v>
      </c>
      <c r="H153" s="254">
        <v>40</v>
      </c>
      <c r="I153" s="255"/>
      <c r="J153" s="256">
        <f>ROUND(I153*H153,2)</f>
        <v>0</v>
      </c>
      <c r="K153" s="252" t="s">
        <v>1</v>
      </c>
      <c r="L153" s="257"/>
      <c r="M153" s="258" t="s">
        <v>1</v>
      </c>
      <c r="N153" s="259" t="s">
        <v>40</v>
      </c>
      <c r="O153" s="91"/>
      <c r="P153" s="241">
        <f>O153*H153</f>
        <v>0</v>
      </c>
      <c r="Q153" s="241">
        <v>0.0011999999999999999</v>
      </c>
      <c r="R153" s="241">
        <f>Q153*H153</f>
        <v>0.047999999999999994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3" t="s">
        <v>151</v>
      </c>
      <c r="AT153" s="243" t="s">
        <v>148</v>
      </c>
      <c r="AU153" s="243" t="s">
        <v>85</v>
      </c>
      <c r="AY153" s="15" t="s">
        <v>129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83</v>
      </c>
      <c r="BK153" s="143">
        <f>ROUND(I153*H153,2)</f>
        <v>0</v>
      </c>
      <c r="BL153" s="15" t="s">
        <v>136</v>
      </c>
      <c r="BM153" s="243" t="s">
        <v>204</v>
      </c>
    </row>
    <row r="154" s="2" customFormat="1">
      <c r="A154" s="38"/>
      <c r="B154" s="39"/>
      <c r="C154" s="40"/>
      <c r="D154" s="244" t="s">
        <v>138</v>
      </c>
      <c r="E154" s="40"/>
      <c r="F154" s="245" t="s">
        <v>203</v>
      </c>
      <c r="G154" s="40"/>
      <c r="H154" s="40"/>
      <c r="I154" s="246"/>
      <c r="J154" s="40"/>
      <c r="K154" s="40"/>
      <c r="L154" s="41"/>
      <c r="M154" s="247"/>
      <c r="N154" s="24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5" t="s">
        <v>138</v>
      </c>
      <c r="AU154" s="15" t="s">
        <v>85</v>
      </c>
    </row>
    <row r="155" s="2" customFormat="1" ht="16.5" customHeight="1">
      <c r="A155" s="38"/>
      <c r="B155" s="39"/>
      <c r="C155" s="250" t="s">
        <v>205</v>
      </c>
      <c r="D155" s="250" t="s">
        <v>148</v>
      </c>
      <c r="E155" s="251" t="s">
        <v>206</v>
      </c>
      <c r="F155" s="252" t="s">
        <v>207</v>
      </c>
      <c r="G155" s="253" t="s">
        <v>134</v>
      </c>
      <c r="H155" s="254">
        <v>40</v>
      </c>
      <c r="I155" s="255"/>
      <c r="J155" s="256">
        <f>ROUND(I155*H155,2)</f>
        <v>0</v>
      </c>
      <c r="K155" s="252" t="s">
        <v>1</v>
      </c>
      <c r="L155" s="257"/>
      <c r="M155" s="258" t="s">
        <v>1</v>
      </c>
      <c r="N155" s="259" t="s">
        <v>40</v>
      </c>
      <c r="O155" s="91"/>
      <c r="P155" s="241">
        <f>O155*H155</f>
        <v>0</v>
      </c>
      <c r="Q155" s="241">
        <v>0.0011999999999999999</v>
      </c>
      <c r="R155" s="241">
        <f>Q155*H155</f>
        <v>0.047999999999999994</v>
      </c>
      <c r="S155" s="241">
        <v>0</v>
      </c>
      <c r="T155" s="24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3" t="s">
        <v>151</v>
      </c>
      <c r="AT155" s="243" t="s">
        <v>148</v>
      </c>
      <c r="AU155" s="243" t="s">
        <v>85</v>
      </c>
      <c r="AY155" s="15" t="s">
        <v>129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83</v>
      </c>
      <c r="BK155" s="143">
        <f>ROUND(I155*H155,2)</f>
        <v>0</v>
      </c>
      <c r="BL155" s="15" t="s">
        <v>136</v>
      </c>
      <c r="BM155" s="243" t="s">
        <v>208</v>
      </c>
    </row>
    <row r="156" s="2" customFormat="1">
      <c r="A156" s="38"/>
      <c r="B156" s="39"/>
      <c r="C156" s="40"/>
      <c r="D156" s="244" t="s">
        <v>138</v>
      </c>
      <c r="E156" s="40"/>
      <c r="F156" s="245" t="s">
        <v>207</v>
      </c>
      <c r="G156" s="40"/>
      <c r="H156" s="40"/>
      <c r="I156" s="246"/>
      <c r="J156" s="40"/>
      <c r="K156" s="40"/>
      <c r="L156" s="41"/>
      <c r="M156" s="247"/>
      <c r="N156" s="24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5" t="s">
        <v>138</v>
      </c>
      <c r="AU156" s="15" t="s">
        <v>85</v>
      </c>
    </row>
    <row r="157" s="2" customFormat="1" ht="21.75" customHeight="1">
      <c r="A157" s="38"/>
      <c r="B157" s="39"/>
      <c r="C157" s="250" t="s">
        <v>209</v>
      </c>
      <c r="D157" s="250" t="s">
        <v>148</v>
      </c>
      <c r="E157" s="251" t="s">
        <v>210</v>
      </c>
      <c r="F157" s="252" t="s">
        <v>211</v>
      </c>
      <c r="G157" s="253" t="s">
        <v>134</v>
      </c>
      <c r="H157" s="254">
        <v>40</v>
      </c>
      <c r="I157" s="255"/>
      <c r="J157" s="256">
        <f>ROUND(I157*H157,2)</f>
        <v>0</v>
      </c>
      <c r="K157" s="252" t="s">
        <v>1</v>
      </c>
      <c r="L157" s="257"/>
      <c r="M157" s="258" t="s">
        <v>1</v>
      </c>
      <c r="N157" s="259" t="s">
        <v>40</v>
      </c>
      <c r="O157" s="91"/>
      <c r="P157" s="241">
        <f>O157*H157</f>
        <v>0</v>
      </c>
      <c r="Q157" s="241">
        <v>0.0011999999999999999</v>
      </c>
      <c r="R157" s="241">
        <f>Q157*H157</f>
        <v>0.047999999999999994</v>
      </c>
      <c r="S157" s="241">
        <v>0</v>
      </c>
      <c r="T157" s="24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3" t="s">
        <v>151</v>
      </c>
      <c r="AT157" s="243" t="s">
        <v>148</v>
      </c>
      <c r="AU157" s="243" t="s">
        <v>85</v>
      </c>
      <c r="AY157" s="15" t="s">
        <v>129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83</v>
      </c>
      <c r="BK157" s="143">
        <f>ROUND(I157*H157,2)</f>
        <v>0</v>
      </c>
      <c r="BL157" s="15" t="s">
        <v>136</v>
      </c>
      <c r="BM157" s="243" t="s">
        <v>212</v>
      </c>
    </row>
    <row r="158" s="2" customFormat="1">
      <c r="A158" s="38"/>
      <c r="B158" s="39"/>
      <c r="C158" s="40"/>
      <c r="D158" s="244" t="s">
        <v>138</v>
      </c>
      <c r="E158" s="40"/>
      <c r="F158" s="245" t="s">
        <v>211</v>
      </c>
      <c r="G158" s="40"/>
      <c r="H158" s="40"/>
      <c r="I158" s="246"/>
      <c r="J158" s="40"/>
      <c r="K158" s="40"/>
      <c r="L158" s="41"/>
      <c r="M158" s="247"/>
      <c r="N158" s="24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5" t="s">
        <v>138</v>
      </c>
      <c r="AU158" s="15" t="s">
        <v>85</v>
      </c>
    </row>
    <row r="159" s="2" customFormat="1" ht="16.5" customHeight="1">
      <c r="A159" s="38"/>
      <c r="B159" s="39"/>
      <c r="C159" s="250" t="s">
        <v>8</v>
      </c>
      <c r="D159" s="250" t="s">
        <v>148</v>
      </c>
      <c r="E159" s="251" t="s">
        <v>213</v>
      </c>
      <c r="F159" s="252" t="s">
        <v>214</v>
      </c>
      <c r="G159" s="253" t="s">
        <v>134</v>
      </c>
      <c r="H159" s="254">
        <v>40</v>
      </c>
      <c r="I159" s="255"/>
      <c r="J159" s="256">
        <f>ROUND(I159*H159,2)</f>
        <v>0</v>
      </c>
      <c r="K159" s="252" t="s">
        <v>1</v>
      </c>
      <c r="L159" s="257"/>
      <c r="M159" s="258" t="s">
        <v>1</v>
      </c>
      <c r="N159" s="259" t="s">
        <v>40</v>
      </c>
      <c r="O159" s="91"/>
      <c r="P159" s="241">
        <f>O159*H159</f>
        <v>0</v>
      </c>
      <c r="Q159" s="241">
        <v>0.0011999999999999999</v>
      </c>
      <c r="R159" s="241">
        <f>Q159*H159</f>
        <v>0.047999999999999994</v>
      </c>
      <c r="S159" s="241">
        <v>0</v>
      </c>
      <c r="T159" s="24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3" t="s">
        <v>151</v>
      </c>
      <c r="AT159" s="243" t="s">
        <v>148</v>
      </c>
      <c r="AU159" s="243" t="s">
        <v>85</v>
      </c>
      <c r="AY159" s="15" t="s">
        <v>129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83</v>
      </c>
      <c r="BK159" s="143">
        <f>ROUND(I159*H159,2)</f>
        <v>0</v>
      </c>
      <c r="BL159" s="15" t="s">
        <v>136</v>
      </c>
      <c r="BM159" s="243" t="s">
        <v>215</v>
      </c>
    </row>
    <row r="160" s="2" customFormat="1">
      <c r="A160" s="38"/>
      <c r="B160" s="39"/>
      <c r="C160" s="40"/>
      <c r="D160" s="244" t="s">
        <v>138</v>
      </c>
      <c r="E160" s="40"/>
      <c r="F160" s="245" t="s">
        <v>214</v>
      </c>
      <c r="G160" s="40"/>
      <c r="H160" s="40"/>
      <c r="I160" s="246"/>
      <c r="J160" s="40"/>
      <c r="K160" s="40"/>
      <c r="L160" s="41"/>
      <c r="M160" s="247"/>
      <c r="N160" s="24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5" t="s">
        <v>138</v>
      </c>
      <c r="AU160" s="15" t="s">
        <v>85</v>
      </c>
    </row>
    <row r="161" s="2" customFormat="1" ht="21.75" customHeight="1">
      <c r="A161" s="38"/>
      <c r="B161" s="39"/>
      <c r="C161" s="250" t="s">
        <v>216</v>
      </c>
      <c r="D161" s="250" t="s">
        <v>148</v>
      </c>
      <c r="E161" s="251" t="s">
        <v>217</v>
      </c>
      <c r="F161" s="252" t="s">
        <v>218</v>
      </c>
      <c r="G161" s="253" t="s">
        <v>134</v>
      </c>
      <c r="H161" s="254">
        <v>40</v>
      </c>
      <c r="I161" s="255"/>
      <c r="J161" s="256">
        <f>ROUND(I161*H161,2)</f>
        <v>0</v>
      </c>
      <c r="K161" s="252" t="s">
        <v>1</v>
      </c>
      <c r="L161" s="257"/>
      <c r="M161" s="258" t="s">
        <v>1</v>
      </c>
      <c r="N161" s="259" t="s">
        <v>40</v>
      </c>
      <c r="O161" s="91"/>
      <c r="P161" s="241">
        <f>O161*H161</f>
        <v>0</v>
      </c>
      <c r="Q161" s="241">
        <v>0.0011999999999999999</v>
      </c>
      <c r="R161" s="241">
        <f>Q161*H161</f>
        <v>0.047999999999999994</v>
      </c>
      <c r="S161" s="241">
        <v>0</v>
      </c>
      <c r="T161" s="24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3" t="s">
        <v>151</v>
      </c>
      <c r="AT161" s="243" t="s">
        <v>148</v>
      </c>
      <c r="AU161" s="243" t="s">
        <v>85</v>
      </c>
      <c r="AY161" s="15" t="s">
        <v>129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83</v>
      </c>
      <c r="BK161" s="143">
        <f>ROUND(I161*H161,2)</f>
        <v>0</v>
      </c>
      <c r="BL161" s="15" t="s">
        <v>136</v>
      </c>
      <c r="BM161" s="243" t="s">
        <v>219</v>
      </c>
    </row>
    <row r="162" s="2" customFormat="1">
      <c r="A162" s="38"/>
      <c r="B162" s="39"/>
      <c r="C162" s="40"/>
      <c r="D162" s="244" t="s">
        <v>138</v>
      </c>
      <c r="E162" s="40"/>
      <c r="F162" s="245" t="s">
        <v>218</v>
      </c>
      <c r="G162" s="40"/>
      <c r="H162" s="40"/>
      <c r="I162" s="246"/>
      <c r="J162" s="40"/>
      <c r="K162" s="40"/>
      <c r="L162" s="41"/>
      <c r="M162" s="247"/>
      <c r="N162" s="24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138</v>
      </c>
      <c r="AU162" s="15" t="s">
        <v>85</v>
      </c>
    </row>
    <row r="163" s="2" customFormat="1" ht="16.5" customHeight="1">
      <c r="A163" s="38"/>
      <c r="B163" s="39"/>
      <c r="C163" s="250" t="s">
        <v>220</v>
      </c>
      <c r="D163" s="250" t="s">
        <v>148</v>
      </c>
      <c r="E163" s="251" t="s">
        <v>221</v>
      </c>
      <c r="F163" s="252" t="s">
        <v>207</v>
      </c>
      <c r="G163" s="253" t="s">
        <v>134</v>
      </c>
      <c r="H163" s="254">
        <v>50</v>
      </c>
      <c r="I163" s="255"/>
      <c r="J163" s="256">
        <f>ROUND(I163*H163,2)</f>
        <v>0</v>
      </c>
      <c r="K163" s="252" t="s">
        <v>1</v>
      </c>
      <c r="L163" s="257"/>
      <c r="M163" s="258" t="s">
        <v>1</v>
      </c>
      <c r="N163" s="259" t="s">
        <v>40</v>
      </c>
      <c r="O163" s="91"/>
      <c r="P163" s="241">
        <f>O163*H163</f>
        <v>0</v>
      </c>
      <c r="Q163" s="241">
        <v>0.0011999999999999999</v>
      </c>
      <c r="R163" s="241">
        <f>Q163*H163</f>
        <v>0.059999999999999998</v>
      </c>
      <c r="S163" s="241">
        <v>0</v>
      </c>
      <c r="T163" s="24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3" t="s">
        <v>151</v>
      </c>
      <c r="AT163" s="243" t="s">
        <v>148</v>
      </c>
      <c r="AU163" s="243" t="s">
        <v>85</v>
      </c>
      <c r="AY163" s="15" t="s">
        <v>129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83</v>
      </c>
      <c r="BK163" s="143">
        <f>ROUND(I163*H163,2)</f>
        <v>0</v>
      </c>
      <c r="BL163" s="15" t="s">
        <v>136</v>
      </c>
      <c r="BM163" s="243" t="s">
        <v>222</v>
      </c>
    </row>
    <row r="164" s="2" customFormat="1">
      <c r="A164" s="38"/>
      <c r="B164" s="39"/>
      <c r="C164" s="40"/>
      <c r="D164" s="244" t="s">
        <v>138</v>
      </c>
      <c r="E164" s="40"/>
      <c r="F164" s="245" t="s">
        <v>207</v>
      </c>
      <c r="G164" s="40"/>
      <c r="H164" s="40"/>
      <c r="I164" s="246"/>
      <c r="J164" s="40"/>
      <c r="K164" s="40"/>
      <c r="L164" s="41"/>
      <c r="M164" s="247"/>
      <c r="N164" s="24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5" t="s">
        <v>138</v>
      </c>
      <c r="AU164" s="15" t="s">
        <v>85</v>
      </c>
    </row>
    <row r="165" s="2" customFormat="1" ht="21.75" customHeight="1">
      <c r="A165" s="38"/>
      <c r="B165" s="39"/>
      <c r="C165" s="250" t="s">
        <v>223</v>
      </c>
      <c r="D165" s="250" t="s">
        <v>148</v>
      </c>
      <c r="E165" s="251" t="s">
        <v>224</v>
      </c>
      <c r="F165" s="252" t="s">
        <v>225</v>
      </c>
      <c r="G165" s="253" t="s">
        <v>134</v>
      </c>
      <c r="H165" s="254">
        <v>40</v>
      </c>
      <c r="I165" s="255"/>
      <c r="J165" s="256">
        <f>ROUND(I165*H165,2)</f>
        <v>0</v>
      </c>
      <c r="K165" s="252" t="s">
        <v>1</v>
      </c>
      <c r="L165" s="257"/>
      <c r="M165" s="258" t="s">
        <v>1</v>
      </c>
      <c r="N165" s="259" t="s">
        <v>40</v>
      </c>
      <c r="O165" s="91"/>
      <c r="P165" s="241">
        <f>O165*H165</f>
        <v>0</v>
      </c>
      <c r="Q165" s="241">
        <v>0.0015</v>
      </c>
      <c r="R165" s="241">
        <f>Q165*H165</f>
        <v>0.059999999999999998</v>
      </c>
      <c r="S165" s="241">
        <v>0</v>
      </c>
      <c r="T165" s="24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3" t="s">
        <v>151</v>
      </c>
      <c r="AT165" s="243" t="s">
        <v>148</v>
      </c>
      <c r="AU165" s="243" t="s">
        <v>85</v>
      </c>
      <c r="AY165" s="15" t="s">
        <v>129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83</v>
      </c>
      <c r="BK165" s="143">
        <f>ROUND(I165*H165,2)</f>
        <v>0</v>
      </c>
      <c r="BL165" s="15" t="s">
        <v>136</v>
      </c>
      <c r="BM165" s="243" t="s">
        <v>226</v>
      </c>
    </row>
    <row r="166" s="2" customFormat="1">
      <c r="A166" s="38"/>
      <c r="B166" s="39"/>
      <c r="C166" s="40"/>
      <c r="D166" s="244" t="s">
        <v>138</v>
      </c>
      <c r="E166" s="40"/>
      <c r="F166" s="245" t="s">
        <v>225</v>
      </c>
      <c r="G166" s="40"/>
      <c r="H166" s="40"/>
      <c r="I166" s="246"/>
      <c r="J166" s="40"/>
      <c r="K166" s="40"/>
      <c r="L166" s="41"/>
      <c r="M166" s="247"/>
      <c r="N166" s="24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5" t="s">
        <v>138</v>
      </c>
      <c r="AU166" s="15" t="s">
        <v>85</v>
      </c>
    </row>
    <row r="167" s="2" customFormat="1" ht="24.15" customHeight="1">
      <c r="A167" s="38"/>
      <c r="B167" s="39"/>
      <c r="C167" s="232" t="s">
        <v>227</v>
      </c>
      <c r="D167" s="232" t="s">
        <v>131</v>
      </c>
      <c r="E167" s="233" t="s">
        <v>228</v>
      </c>
      <c r="F167" s="234" t="s">
        <v>229</v>
      </c>
      <c r="G167" s="235" t="s">
        <v>230</v>
      </c>
      <c r="H167" s="236">
        <v>1.7190000000000001</v>
      </c>
      <c r="I167" s="237"/>
      <c r="J167" s="238">
        <f>ROUND(I167*H167,2)</f>
        <v>0</v>
      </c>
      <c r="K167" s="234" t="s">
        <v>135</v>
      </c>
      <c r="L167" s="41"/>
      <c r="M167" s="239" t="s">
        <v>1</v>
      </c>
      <c r="N167" s="240" t="s">
        <v>40</v>
      </c>
      <c r="O167" s="91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3" t="s">
        <v>136</v>
      </c>
      <c r="AT167" s="243" t="s">
        <v>131</v>
      </c>
      <c r="AU167" s="243" t="s">
        <v>85</v>
      </c>
      <c r="AY167" s="15" t="s">
        <v>129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83</v>
      </c>
      <c r="BK167" s="143">
        <f>ROUND(I167*H167,2)</f>
        <v>0</v>
      </c>
      <c r="BL167" s="15" t="s">
        <v>136</v>
      </c>
      <c r="BM167" s="243" t="s">
        <v>231</v>
      </c>
    </row>
    <row r="168" s="2" customFormat="1">
      <c r="A168" s="38"/>
      <c r="B168" s="39"/>
      <c r="C168" s="40"/>
      <c r="D168" s="244" t="s">
        <v>138</v>
      </c>
      <c r="E168" s="40"/>
      <c r="F168" s="245" t="s">
        <v>232</v>
      </c>
      <c r="G168" s="40"/>
      <c r="H168" s="40"/>
      <c r="I168" s="246"/>
      <c r="J168" s="40"/>
      <c r="K168" s="40"/>
      <c r="L168" s="41"/>
      <c r="M168" s="273"/>
      <c r="N168" s="274"/>
      <c r="O168" s="275"/>
      <c r="P168" s="275"/>
      <c r="Q168" s="275"/>
      <c r="R168" s="275"/>
      <c r="S168" s="275"/>
      <c r="T168" s="276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5" t="s">
        <v>138</v>
      </c>
      <c r="AU168" s="15" t="s">
        <v>85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1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Zrm0uI0MDQWopUCtmdbKn9pZ9jUv94RWROD4lj0tLqtMrXd4dWINKl4kgF6RnT4tI4xixgVM+rSFdSLxQFGFPQ==" hashValue="AI4fYExz8cZR6X50SHW1hn+h2yQJSPBWAJHR98iRLoreLk25H2JahzRTjK6dRmtvYQN9q7HkIcjjASOOvmDfnA==" algorithmName="SHA-512" password="CC35"/>
  <autoFilter ref="C117:K16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51" r:id="rId1" display="https://podminky.urs.cz/item/CS_URS_2021_01/18410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85</v>
      </c>
    </row>
    <row r="4" s="1" customFormat="1" ht="24.96" customHeight="1">
      <c r="B4" s="18"/>
      <c r="D4" s="153" t="s">
        <v>104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Mokřad v k. ú. Rakvice - vegetační úpravy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233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13. 9. 2021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tr">
        <f>IF('Rekapitulace stavby'!E11="","",'Rekapitulace stavby'!E11)</f>
        <v xml:space="preserve"> </v>
      </c>
      <c r="F15" s="38"/>
      <c r="G15" s="38"/>
      <c r="H15" s="38"/>
      <c r="I15" s="155" t="s">
        <v>26</v>
      </c>
      <c r="J15" s="158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27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26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29</v>
      </c>
      <c r="E20" s="38"/>
      <c r="F20" s="38"/>
      <c r="G20" s="38"/>
      <c r="H20" s="38"/>
      <c r="I20" s="155" t="s">
        <v>25</v>
      </c>
      <c r="J20" s="158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tr">
        <f>IF('Rekapitulace stavby'!E17="","",'Rekapitulace stavby'!E17)</f>
        <v xml:space="preserve"> </v>
      </c>
      <c r="F21" s="38"/>
      <c r="G21" s="38"/>
      <c r="H21" s="38"/>
      <c r="I21" s="155" t="s">
        <v>26</v>
      </c>
      <c r="J21" s="158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31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26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35</v>
      </c>
      <c r="E30" s="38"/>
      <c r="F30" s="38"/>
      <c r="G30" s="38"/>
      <c r="H30" s="38"/>
      <c r="I30" s="38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37</v>
      </c>
      <c r="G32" s="38"/>
      <c r="H32" s="38"/>
      <c r="I32" s="167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39</v>
      </c>
      <c r="E33" s="155" t="s">
        <v>40</v>
      </c>
      <c r="F33" s="169">
        <f>ROUND((SUM(BE117:BE147)),  2)</f>
        <v>0</v>
      </c>
      <c r="G33" s="38"/>
      <c r="H33" s="38"/>
      <c r="I33" s="170">
        <v>0.20999999999999999</v>
      </c>
      <c r="J33" s="169">
        <f>ROUND(((SUM(BE117:BE147))*I33),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41</v>
      </c>
      <c r="F34" s="169">
        <f>ROUND((SUM(BF117:BF147)),  2)</f>
        <v>0</v>
      </c>
      <c r="G34" s="38"/>
      <c r="H34" s="38"/>
      <c r="I34" s="170">
        <v>0.14999999999999999</v>
      </c>
      <c r="J34" s="169">
        <f>ROUND(((SUM(BF117:BF147))*I34),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42</v>
      </c>
      <c r="F35" s="169">
        <f>ROUND((SUM(BG117:BG147)),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43</v>
      </c>
      <c r="F36" s="169">
        <f>ROUND((SUM(BH117:BH147)),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44</v>
      </c>
      <c r="F37" s="169">
        <f>ROUND((SUM(BI117:BI147)),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45</v>
      </c>
      <c r="E39" s="173"/>
      <c r="F39" s="173"/>
      <c r="G39" s="174" t="s">
        <v>46</v>
      </c>
      <c r="H39" s="175" t="s">
        <v>47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48</v>
      </c>
      <c r="E50" s="179"/>
      <c r="F50" s="179"/>
      <c r="G50" s="178" t="s">
        <v>49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50</v>
      </c>
      <c r="E61" s="181"/>
      <c r="F61" s="182" t="s">
        <v>51</v>
      </c>
      <c r="G61" s="180" t="s">
        <v>50</v>
      </c>
      <c r="H61" s="181"/>
      <c r="I61" s="181"/>
      <c r="J61" s="183" t="s">
        <v>51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52</v>
      </c>
      <c r="E65" s="184"/>
      <c r="F65" s="184"/>
      <c r="G65" s="178" t="s">
        <v>53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50</v>
      </c>
      <c r="E76" s="181"/>
      <c r="F76" s="182" t="s">
        <v>51</v>
      </c>
      <c r="G76" s="180" t="s">
        <v>50</v>
      </c>
      <c r="H76" s="181"/>
      <c r="I76" s="181"/>
      <c r="J76" s="183" t="s">
        <v>51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9" t="str">
        <f>E7</f>
        <v>Mokřad v k. ú. Rakvice - vegetační úpravy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105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3127-20c - Následná pěstební péče - 1.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 xml:space="preserve"> </v>
      </c>
      <c r="G89" s="40"/>
      <c r="H89" s="40"/>
      <c r="I89" s="30" t="s">
        <v>22</v>
      </c>
      <c r="J89" s="79" t="str">
        <f>IF(J12="","",J12)</f>
        <v>13. 9. 2021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0" t="s">
        <v>24</v>
      </c>
      <c r="D91" s="40"/>
      <c r="E91" s="40"/>
      <c r="F91" s="25" t="str">
        <f>E15</f>
        <v xml:space="preserve"> </v>
      </c>
      <c r="G91" s="40"/>
      <c r="H91" s="40"/>
      <c r="I91" s="30" t="s">
        <v>29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27</v>
      </c>
      <c r="D92" s="40"/>
      <c r="E92" s="40"/>
      <c r="F92" s="25" t="str">
        <f>IF(E18="","",E18)</f>
        <v>Vyplň údaj</v>
      </c>
      <c r="G92" s="40"/>
      <c r="H92" s="40"/>
      <c r="I92" s="30" t="s">
        <v>31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0" t="s">
        <v>108</v>
      </c>
      <c r="D94" s="149"/>
      <c r="E94" s="149"/>
      <c r="F94" s="149"/>
      <c r="G94" s="149"/>
      <c r="H94" s="149"/>
      <c r="I94" s="149"/>
      <c r="J94" s="191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hidden="1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6"/>
      <c r="J97" s="197">
        <f>J118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1" t="s">
        <v>114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0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9" t="str">
        <f>E7</f>
        <v>Mokřad v k. ú. Rakvice - vegetační úpravy</v>
      </c>
      <c r="F107" s="30"/>
      <c r="G107" s="30"/>
      <c r="H107" s="3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0" t="s">
        <v>105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3127-20c - Následná pěstební péče - 1. rok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20</v>
      </c>
      <c r="D111" s="40"/>
      <c r="E111" s="40"/>
      <c r="F111" s="25" t="str">
        <f>F12</f>
        <v xml:space="preserve"> </v>
      </c>
      <c r="G111" s="40"/>
      <c r="H111" s="40"/>
      <c r="I111" s="30" t="s">
        <v>22</v>
      </c>
      <c r="J111" s="79" t="str">
        <f>IF(J12="","",J12)</f>
        <v>13. 9. 2021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0" t="s">
        <v>24</v>
      </c>
      <c r="D113" s="40"/>
      <c r="E113" s="40"/>
      <c r="F113" s="25" t="str">
        <f>E15</f>
        <v xml:space="preserve"> </v>
      </c>
      <c r="G113" s="40"/>
      <c r="H113" s="40"/>
      <c r="I113" s="30" t="s">
        <v>29</v>
      </c>
      <c r="J113" s="34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0" t="s">
        <v>27</v>
      </c>
      <c r="D114" s="40"/>
      <c r="E114" s="40"/>
      <c r="F114" s="25" t="str">
        <f>IF(E18="","",E18)</f>
        <v>Vyplň údaj</v>
      </c>
      <c r="G114" s="40"/>
      <c r="H114" s="40"/>
      <c r="I114" s="30" t="s">
        <v>31</v>
      </c>
      <c r="J114" s="34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5"/>
      <c r="B116" s="206"/>
      <c r="C116" s="207" t="s">
        <v>115</v>
      </c>
      <c r="D116" s="208" t="s">
        <v>60</v>
      </c>
      <c r="E116" s="208" t="s">
        <v>56</v>
      </c>
      <c r="F116" s="208" t="s">
        <v>57</v>
      </c>
      <c r="G116" s="208" t="s">
        <v>116</v>
      </c>
      <c r="H116" s="208" t="s">
        <v>117</v>
      </c>
      <c r="I116" s="208" t="s">
        <v>118</v>
      </c>
      <c r="J116" s="208" t="s">
        <v>109</v>
      </c>
      <c r="K116" s="209" t="s">
        <v>119</v>
      </c>
      <c r="L116" s="210"/>
      <c r="M116" s="100" t="s">
        <v>1</v>
      </c>
      <c r="N116" s="101" t="s">
        <v>39</v>
      </c>
      <c r="O116" s="101" t="s">
        <v>120</v>
      </c>
      <c r="P116" s="101" t="s">
        <v>121</v>
      </c>
      <c r="Q116" s="101" t="s">
        <v>122</v>
      </c>
      <c r="R116" s="101" t="s">
        <v>123</v>
      </c>
      <c r="S116" s="101" t="s">
        <v>124</v>
      </c>
      <c r="T116" s="102" t="s">
        <v>125</v>
      </c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/>
    </row>
    <row r="117" s="2" customFormat="1" ht="22.8" customHeight="1">
      <c r="A117" s="38"/>
      <c r="B117" s="39"/>
      <c r="C117" s="107" t="s">
        <v>126</v>
      </c>
      <c r="D117" s="40"/>
      <c r="E117" s="40"/>
      <c r="F117" s="40"/>
      <c r="G117" s="40"/>
      <c r="H117" s="40"/>
      <c r="I117" s="40"/>
      <c r="J117" s="211">
        <f>BK117</f>
        <v>0</v>
      </c>
      <c r="K117" s="40"/>
      <c r="L117" s="41"/>
      <c r="M117" s="103"/>
      <c r="N117" s="212"/>
      <c r="O117" s="104"/>
      <c r="P117" s="213">
        <f>P118</f>
        <v>0</v>
      </c>
      <c r="Q117" s="104"/>
      <c r="R117" s="213">
        <f>R118</f>
        <v>0.020288000000000004</v>
      </c>
      <c r="S117" s="104"/>
      <c r="T117" s="21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5" t="s">
        <v>74</v>
      </c>
      <c r="AU117" s="15" t="s">
        <v>111</v>
      </c>
      <c r="BK117" s="215">
        <f>BK118</f>
        <v>0</v>
      </c>
    </row>
    <row r="118" s="12" customFormat="1" ht="25.92" customHeight="1">
      <c r="A118" s="12"/>
      <c r="B118" s="216"/>
      <c r="C118" s="217"/>
      <c r="D118" s="218" t="s">
        <v>74</v>
      </c>
      <c r="E118" s="219" t="s">
        <v>127</v>
      </c>
      <c r="F118" s="219" t="s">
        <v>128</v>
      </c>
      <c r="G118" s="217"/>
      <c r="H118" s="217"/>
      <c r="I118" s="220"/>
      <c r="J118" s="221">
        <f>BK118</f>
        <v>0</v>
      </c>
      <c r="K118" s="217"/>
      <c r="L118" s="222"/>
      <c r="M118" s="223"/>
      <c r="N118" s="224"/>
      <c r="O118" s="224"/>
      <c r="P118" s="225">
        <f>SUM(P119:P147)</f>
        <v>0</v>
      </c>
      <c r="Q118" s="224"/>
      <c r="R118" s="225">
        <f>SUM(R119:R147)</f>
        <v>0.020288000000000004</v>
      </c>
      <c r="S118" s="224"/>
      <c r="T118" s="226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7" t="s">
        <v>83</v>
      </c>
      <c r="AT118" s="228" t="s">
        <v>74</v>
      </c>
      <c r="AU118" s="228" t="s">
        <v>75</v>
      </c>
      <c r="AY118" s="227" t="s">
        <v>129</v>
      </c>
      <c r="BK118" s="229">
        <f>SUM(BK119:BK147)</f>
        <v>0</v>
      </c>
    </row>
    <row r="119" s="2" customFormat="1" ht="24.15" customHeight="1">
      <c r="A119" s="38"/>
      <c r="B119" s="39"/>
      <c r="C119" s="232" t="s">
        <v>83</v>
      </c>
      <c r="D119" s="232" t="s">
        <v>131</v>
      </c>
      <c r="E119" s="233" t="s">
        <v>234</v>
      </c>
      <c r="F119" s="234" t="s">
        <v>235</v>
      </c>
      <c r="G119" s="235" t="s">
        <v>236</v>
      </c>
      <c r="H119" s="236">
        <v>2.0030000000000001</v>
      </c>
      <c r="I119" s="237"/>
      <c r="J119" s="238">
        <f>ROUND(I119*H119,2)</f>
        <v>0</v>
      </c>
      <c r="K119" s="234" t="s">
        <v>135</v>
      </c>
      <c r="L119" s="41"/>
      <c r="M119" s="239" t="s">
        <v>1</v>
      </c>
      <c r="N119" s="240" t="s">
        <v>40</v>
      </c>
      <c r="O119" s="91"/>
      <c r="P119" s="241">
        <f>O119*H119</f>
        <v>0</v>
      </c>
      <c r="Q119" s="241">
        <v>0</v>
      </c>
      <c r="R119" s="241">
        <f>Q119*H119</f>
        <v>0</v>
      </c>
      <c r="S119" s="241">
        <v>0</v>
      </c>
      <c r="T119" s="24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3" t="s">
        <v>136</v>
      </c>
      <c r="AT119" s="243" t="s">
        <v>131</v>
      </c>
      <c r="AU119" s="243" t="s">
        <v>83</v>
      </c>
      <c r="AY119" s="15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5" t="s">
        <v>83</v>
      </c>
      <c r="BK119" s="143">
        <f>ROUND(I119*H119,2)</f>
        <v>0</v>
      </c>
      <c r="BL119" s="15" t="s">
        <v>136</v>
      </c>
      <c r="BM119" s="243" t="s">
        <v>237</v>
      </c>
    </row>
    <row r="120" s="2" customFormat="1">
      <c r="A120" s="38"/>
      <c r="B120" s="39"/>
      <c r="C120" s="40"/>
      <c r="D120" s="244" t="s">
        <v>138</v>
      </c>
      <c r="E120" s="40"/>
      <c r="F120" s="245" t="s">
        <v>238</v>
      </c>
      <c r="G120" s="40"/>
      <c r="H120" s="40"/>
      <c r="I120" s="246"/>
      <c r="J120" s="40"/>
      <c r="K120" s="40"/>
      <c r="L120" s="41"/>
      <c r="M120" s="247"/>
      <c r="N120" s="24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138</v>
      </c>
      <c r="AU120" s="15" t="s">
        <v>83</v>
      </c>
    </row>
    <row r="121" s="2" customFormat="1">
      <c r="A121" s="38"/>
      <c r="B121" s="39"/>
      <c r="C121" s="40"/>
      <c r="D121" s="244" t="s">
        <v>140</v>
      </c>
      <c r="E121" s="40"/>
      <c r="F121" s="249" t="s">
        <v>239</v>
      </c>
      <c r="G121" s="40"/>
      <c r="H121" s="40"/>
      <c r="I121" s="246"/>
      <c r="J121" s="40"/>
      <c r="K121" s="40"/>
      <c r="L121" s="41"/>
      <c r="M121" s="247"/>
      <c r="N121" s="24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5" t="s">
        <v>140</v>
      </c>
      <c r="AU121" s="15" t="s">
        <v>83</v>
      </c>
    </row>
    <row r="122" s="13" customFormat="1">
      <c r="A122" s="13"/>
      <c r="B122" s="260"/>
      <c r="C122" s="261"/>
      <c r="D122" s="244" t="s">
        <v>169</v>
      </c>
      <c r="E122" s="262" t="s">
        <v>1</v>
      </c>
      <c r="F122" s="263" t="s">
        <v>240</v>
      </c>
      <c r="G122" s="261"/>
      <c r="H122" s="264">
        <v>2.0030000000000001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70" t="s">
        <v>169</v>
      </c>
      <c r="AU122" s="270" t="s">
        <v>83</v>
      </c>
      <c r="AV122" s="13" t="s">
        <v>85</v>
      </c>
      <c r="AW122" s="13" t="s">
        <v>30</v>
      </c>
      <c r="AX122" s="13" t="s">
        <v>83</v>
      </c>
      <c r="AY122" s="270" t="s">
        <v>129</v>
      </c>
    </row>
    <row r="123" s="2" customFormat="1" ht="16.5" customHeight="1">
      <c r="A123" s="38"/>
      <c r="B123" s="39"/>
      <c r="C123" s="232" t="s">
        <v>85</v>
      </c>
      <c r="D123" s="232" t="s">
        <v>131</v>
      </c>
      <c r="E123" s="233" t="s">
        <v>241</v>
      </c>
      <c r="F123" s="234" t="s">
        <v>242</v>
      </c>
      <c r="G123" s="235" t="s">
        <v>134</v>
      </c>
      <c r="H123" s="236">
        <v>16</v>
      </c>
      <c r="I123" s="237"/>
      <c r="J123" s="238">
        <f>ROUND(I123*H123,2)</f>
        <v>0</v>
      </c>
      <c r="K123" s="234" t="s">
        <v>135</v>
      </c>
      <c r="L123" s="41"/>
      <c r="M123" s="239" t="s">
        <v>1</v>
      </c>
      <c r="N123" s="240" t="s">
        <v>40</v>
      </c>
      <c r="O123" s="91"/>
      <c r="P123" s="241">
        <f>O123*H123</f>
        <v>0</v>
      </c>
      <c r="Q123" s="241">
        <v>1.8E-05</v>
      </c>
      <c r="R123" s="241">
        <f>Q123*H123</f>
        <v>0.00028800000000000001</v>
      </c>
      <c r="S123" s="241">
        <v>0</v>
      </c>
      <c r="T123" s="24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3" t="s">
        <v>136</v>
      </c>
      <c r="AT123" s="243" t="s">
        <v>131</v>
      </c>
      <c r="AU123" s="243" t="s">
        <v>83</v>
      </c>
      <c r="AY123" s="15" t="s">
        <v>129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83</v>
      </c>
      <c r="BK123" s="143">
        <f>ROUND(I123*H123,2)</f>
        <v>0</v>
      </c>
      <c r="BL123" s="15" t="s">
        <v>136</v>
      </c>
      <c r="BM123" s="243" t="s">
        <v>243</v>
      </c>
    </row>
    <row r="124" s="2" customFormat="1">
      <c r="A124" s="38"/>
      <c r="B124" s="39"/>
      <c r="C124" s="40"/>
      <c r="D124" s="244" t="s">
        <v>138</v>
      </c>
      <c r="E124" s="40"/>
      <c r="F124" s="245" t="s">
        <v>244</v>
      </c>
      <c r="G124" s="40"/>
      <c r="H124" s="40"/>
      <c r="I124" s="246"/>
      <c r="J124" s="40"/>
      <c r="K124" s="40"/>
      <c r="L124" s="41"/>
      <c r="M124" s="247"/>
      <c r="N124" s="24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138</v>
      </c>
      <c r="AU124" s="15" t="s">
        <v>83</v>
      </c>
    </row>
    <row r="125" s="2" customFormat="1">
      <c r="A125" s="38"/>
      <c r="B125" s="39"/>
      <c r="C125" s="40"/>
      <c r="D125" s="244" t="s">
        <v>140</v>
      </c>
      <c r="E125" s="40"/>
      <c r="F125" s="249" t="s">
        <v>245</v>
      </c>
      <c r="G125" s="40"/>
      <c r="H125" s="40"/>
      <c r="I125" s="246"/>
      <c r="J125" s="40"/>
      <c r="K125" s="40"/>
      <c r="L125" s="41"/>
      <c r="M125" s="247"/>
      <c r="N125" s="24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83</v>
      </c>
    </row>
    <row r="126" s="13" customFormat="1">
      <c r="A126" s="13"/>
      <c r="B126" s="260"/>
      <c r="C126" s="261"/>
      <c r="D126" s="244" t="s">
        <v>169</v>
      </c>
      <c r="E126" s="262" t="s">
        <v>1</v>
      </c>
      <c r="F126" s="263" t="s">
        <v>246</v>
      </c>
      <c r="G126" s="261"/>
      <c r="H126" s="264">
        <v>16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0" t="s">
        <v>169</v>
      </c>
      <c r="AU126" s="270" t="s">
        <v>83</v>
      </c>
      <c r="AV126" s="13" t="s">
        <v>85</v>
      </c>
      <c r="AW126" s="13" t="s">
        <v>30</v>
      </c>
      <c r="AX126" s="13" t="s">
        <v>83</v>
      </c>
      <c r="AY126" s="270" t="s">
        <v>129</v>
      </c>
    </row>
    <row r="127" s="2" customFormat="1" ht="24.15" customHeight="1">
      <c r="A127" s="38"/>
      <c r="B127" s="39"/>
      <c r="C127" s="232" t="s">
        <v>147</v>
      </c>
      <c r="D127" s="232" t="s">
        <v>131</v>
      </c>
      <c r="E127" s="233" t="s">
        <v>247</v>
      </c>
      <c r="F127" s="234" t="s">
        <v>248</v>
      </c>
      <c r="G127" s="235" t="s">
        <v>174</v>
      </c>
      <c r="H127" s="236">
        <v>1</v>
      </c>
      <c r="I127" s="237"/>
      <c r="J127" s="238">
        <f>ROUND(I127*H127,2)</f>
        <v>0</v>
      </c>
      <c r="K127" s="234" t="s">
        <v>135</v>
      </c>
      <c r="L127" s="41"/>
      <c r="M127" s="239" t="s">
        <v>1</v>
      </c>
      <c r="N127" s="240" t="s">
        <v>40</v>
      </c>
      <c r="O127" s="91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3" t="s">
        <v>136</v>
      </c>
      <c r="AT127" s="243" t="s">
        <v>131</v>
      </c>
      <c r="AU127" s="243" t="s">
        <v>83</v>
      </c>
      <c r="AY127" s="15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83</v>
      </c>
      <c r="BK127" s="143">
        <f>ROUND(I127*H127,2)</f>
        <v>0</v>
      </c>
      <c r="BL127" s="15" t="s">
        <v>136</v>
      </c>
      <c r="BM127" s="243" t="s">
        <v>249</v>
      </c>
    </row>
    <row r="128" s="2" customFormat="1">
      <c r="A128" s="38"/>
      <c r="B128" s="39"/>
      <c r="C128" s="40"/>
      <c r="D128" s="244" t="s">
        <v>138</v>
      </c>
      <c r="E128" s="40"/>
      <c r="F128" s="245" t="s">
        <v>250</v>
      </c>
      <c r="G128" s="40"/>
      <c r="H128" s="40"/>
      <c r="I128" s="246"/>
      <c r="J128" s="40"/>
      <c r="K128" s="40"/>
      <c r="L128" s="41"/>
      <c r="M128" s="247"/>
      <c r="N128" s="24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138</v>
      </c>
      <c r="AU128" s="15" t="s">
        <v>83</v>
      </c>
    </row>
    <row r="129" s="2" customFormat="1">
      <c r="A129" s="38"/>
      <c r="B129" s="39"/>
      <c r="C129" s="40"/>
      <c r="D129" s="244" t="s">
        <v>140</v>
      </c>
      <c r="E129" s="40"/>
      <c r="F129" s="249" t="s">
        <v>177</v>
      </c>
      <c r="G129" s="40"/>
      <c r="H129" s="40"/>
      <c r="I129" s="246"/>
      <c r="J129" s="40"/>
      <c r="K129" s="40"/>
      <c r="L129" s="41"/>
      <c r="M129" s="247"/>
      <c r="N129" s="24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5" t="s">
        <v>140</v>
      </c>
      <c r="AU129" s="15" t="s">
        <v>83</v>
      </c>
    </row>
    <row r="130" s="13" customFormat="1">
      <c r="A130" s="13"/>
      <c r="B130" s="260"/>
      <c r="C130" s="261"/>
      <c r="D130" s="244" t="s">
        <v>169</v>
      </c>
      <c r="E130" s="262" t="s">
        <v>1</v>
      </c>
      <c r="F130" s="263" t="s">
        <v>251</v>
      </c>
      <c r="G130" s="261"/>
      <c r="H130" s="264">
        <v>1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169</v>
      </c>
      <c r="AU130" s="270" t="s">
        <v>83</v>
      </c>
      <c r="AV130" s="13" t="s">
        <v>85</v>
      </c>
      <c r="AW130" s="13" t="s">
        <v>30</v>
      </c>
      <c r="AX130" s="13" t="s">
        <v>83</v>
      </c>
      <c r="AY130" s="270" t="s">
        <v>129</v>
      </c>
    </row>
    <row r="131" s="2" customFormat="1" ht="16.5" customHeight="1">
      <c r="A131" s="38"/>
      <c r="B131" s="39"/>
      <c r="C131" s="250" t="s">
        <v>136</v>
      </c>
      <c r="D131" s="250" t="s">
        <v>148</v>
      </c>
      <c r="E131" s="251" t="s">
        <v>252</v>
      </c>
      <c r="F131" s="252" t="s">
        <v>179</v>
      </c>
      <c r="G131" s="253" t="s">
        <v>180</v>
      </c>
      <c r="H131" s="254">
        <v>0.10000000000000001</v>
      </c>
      <c r="I131" s="255"/>
      <c r="J131" s="256">
        <f>ROUND(I131*H131,2)</f>
        <v>0</v>
      </c>
      <c r="K131" s="252" t="s">
        <v>135</v>
      </c>
      <c r="L131" s="257"/>
      <c r="M131" s="258" t="s">
        <v>1</v>
      </c>
      <c r="N131" s="259" t="s">
        <v>40</v>
      </c>
      <c r="O131" s="91"/>
      <c r="P131" s="241">
        <f>O131*H131</f>
        <v>0</v>
      </c>
      <c r="Q131" s="241">
        <v>0.20000000000000001</v>
      </c>
      <c r="R131" s="241">
        <f>Q131*H131</f>
        <v>0.020000000000000004</v>
      </c>
      <c r="S131" s="241">
        <v>0</v>
      </c>
      <c r="T131" s="24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3" t="s">
        <v>151</v>
      </c>
      <c r="AT131" s="243" t="s">
        <v>148</v>
      </c>
      <c r="AU131" s="243" t="s">
        <v>83</v>
      </c>
      <c r="AY131" s="15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83</v>
      </c>
      <c r="BK131" s="143">
        <f>ROUND(I131*H131,2)</f>
        <v>0</v>
      </c>
      <c r="BL131" s="15" t="s">
        <v>136</v>
      </c>
      <c r="BM131" s="243" t="s">
        <v>253</v>
      </c>
    </row>
    <row r="132" s="2" customFormat="1">
      <c r="A132" s="38"/>
      <c r="B132" s="39"/>
      <c r="C132" s="40"/>
      <c r="D132" s="244" t="s">
        <v>138</v>
      </c>
      <c r="E132" s="40"/>
      <c r="F132" s="245" t="s">
        <v>179</v>
      </c>
      <c r="G132" s="40"/>
      <c r="H132" s="40"/>
      <c r="I132" s="246"/>
      <c r="J132" s="40"/>
      <c r="K132" s="40"/>
      <c r="L132" s="41"/>
      <c r="M132" s="247"/>
      <c r="N132" s="24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138</v>
      </c>
      <c r="AU132" s="15" t="s">
        <v>83</v>
      </c>
    </row>
    <row r="133" s="13" customFormat="1">
      <c r="A133" s="13"/>
      <c r="B133" s="260"/>
      <c r="C133" s="261"/>
      <c r="D133" s="244" t="s">
        <v>169</v>
      </c>
      <c r="E133" s="262" t="s">
        <v>1</v>
      </c>
      <c r="F133" s="263" t="s">
        <v>254</v>
      </c>
      <c r="G133" s="261"/>
      <c r="H133" s="264">
        <v>0.10000000000000001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169</v>
      </c>
      <c r="AU133" s="270" t="s">
        <v>83</v>
      </c>
      <c r="AV133" s="13" t="s">
        <v>85</v>
      </c>
      <c r="AW133" s="13" t="s">
        <v>30</v>
      </c>
      <c r="AX133" s="13" t="s">
        <v>83</v>
      </c>
      <c r="AY133" s="270" t="s">
        <v>129</v>
      </c>
    </row>
    <row r="134" s="2" customFormat="1" ht="16.5" customHeight="1">
      <c r="A134" s="38"/>
      <c r="B134" s="39"/>
      <c r="C134" s="232" t="s">
        <v>158</v>
      </c>
      <c r="D134" s="232" t="s">
        <v>131</v>
      </c>
      <c r="E134" s="233" t="s">
        <v>255</v>
      </c>
      <c r="F134" s="234" t="s">
        <v>256</v>
      </c>
      <c r="G134" s="235" t="s">
        <v>180</v>
      </c>
      <c r="H134" s="236">
        <v>6</v>
      </c>
      <c r="I134" s="237"/>
      <c r="J134" s="238">
        <f>ROUND(I134*H134,2)</f>
        <v>0</v>
      </c>
      <c r="K134" s="234" t="s">
        <v>135</v>
      </c>
      <c r="L134" s="41"/>
      <c r="M134" s="239" t="s">
        <v>1</v>
      </c>
      <c r="N134" s="240" t="s">
        <v>40</v>
      </c>
      <c r="O134" s="91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3" t="s">
        <v>136</v>
      </c>
      <c r="AT134" s="243" t="s">
        <v>131</v>
      </c>
      <c r="AU134" s="243" t="s">
        <v>83</v>
      </c>
      <c r="AY134" s="15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83</v>
      </c>
      <c r="BK134" s="143">
        <f>ROUND(I134*H134,2)</f>
        <v>0</v>
      </c>
      <c r="BL134" s="15" t="s">
        <v>136</v>
      </c>
      <c r="BM134" s="243" t="s">
        <v>257</v>
      </c>
    </row>
    <row r="135" s="2" customFormat="1">
      <c r="A135" s="38"/>
      <c r="B135" s="39"/>
      <c r="C135" s="40"/>
      <c r="D135" s="244" t="s">
        <v>138</v>
      </c>
      <c r="E135" s="40"/>
      <c r="F135" s="245" t="s">
        <v>258</v>
      </c>
      <c r="G135" s="40"/>
      <c r="H135" s="40"/>
      <c r="I135" s="246"/>
      <c r="J135" s="40"/>
      <c r="K135" s="40"/>
      <c r="L135" s="41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138</v>
      </c>
      <c r="AU135" s="15" t="s">
        <v>83</v>
      </c>
    </row>
    <row r="136" s="13" customFormat="1">
      <c r="A136" s="13"/>
      <c r="B136" s="260"/>
      <c r="C136" s="261"/>
      <c r="D136" s="244" t="s">
        <v>169</v>
      </c>
      <c r="E136" s="262" t="s">
        <v>1</v>
      </c>
      <c r="F136" s="263" t="s">
        <v>259</v>
      </c>
      <c r="G136" s="261"/>
      <c r="H136" s="264">
        <v>6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169</v>
      </c>
      <c r="AU136" s="270" t="s">
        <v>83</v>
      </c>
      <c r="AV136" s="13" t="s">
        <v>85</v>
      </c>
      <c r="AW136" s="13" t="s">
        <v>30</v>
      </c>
      <c r="AX136" s="13" t="s">
        <v>83</v>
      </c>
      <c r="AY136" s="270" t="s">
        <v>129</v>
      </c>
    </row>
    <row r="137" s="2" customFormat="1" ht="21.75" customHeight="1">
      <c r="A137" s="38"/>
      <c r="B137" s="39"/>
      <c r="C137" s="232" t="s">
        <v>164</v>
      </c>
      <c r="D137" s="232" t="s">
        <v>131</v>
      </c>
      <c r="E137" s="233" t="s">
        <v>260</v>
      </c>
      <c r="F137" s="234" t="s">
        <v>261</v>
      </c>
      <c r="G137" s="235" t="s">
        <v>180</v>
      </c>
      <c r="H137" s="236">
        <v>6</v>
      </c>
      <c r="I137" s="237"/>
      <c r="J137" s="238">
        <f>ROUND(I137*H137,2)</f>
        <v>0</v>
      </c>
      <c r="K137" s="234" t="s">
        <v>135</v>
      </c>
      <c r="L137" s="41"/>
      <c r="M137" s="239" t="s">
        <v>1</v>
      </c>
      <c r="N137" s="240" t="s">
        <v>40</v>
      </c>
      <c r="O137" s="91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3" t="s">
        <v>136</v>
      </c>
      <c r="AT137" s="243" t="s">
        <v>131</v>
      </c>
      <c r="AU137" s="243" t="s">
        <v>83</v>
      </c>
      <c r="AY137" s="15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83</v>
      </c>
      <c r="BK137" s="143">
        <f>ROUND(I137*H137,2)</f>
        <v>0</v>
      </c>
      <c r="BL137" s="15" t="s">
        <v>136</v>
      </c>
      <c r="BM137" s="243" t="s">
        <v>262</v>
      </c>
    </row>
    <row r="138" s="2" customFormat="1">
      <c r="A138" s="38"/>
      <c r="B138" s="39"/>
      <c r="C138" s="40"/>
      <c r="D138" s="244" t="s">
        <v>138</v>
      </c>
      <c r="E138" s="40"/>
      <c r="F138" s="245" t="s">
        <v>263</v>
      </c>
      <c r="G138" s="40"/>
      <c r="H138" s="40"/>
      <c r="I138" s="246"/>
      <c r="J138" s="40"/>
      <c r="K138" s="40"/>
      <c r="L138" s="41"/>
      <c r="M138" s="247"/>
      <c r="N138" s="24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138</v>
      </c>
      <c r="AU138" s="15" t="s">
        <v>83</v>
      </c>
    </row>
    <row r="139" s="2" customFormat="1">
      <c r="A139" s="38"/>
      <c r="B139" s="39"/>
      <c r="C139" s="40"/>
      <c r="D139" s="244" t="s">
        <v>140</v>
      </c>
      <c r="E139" s="40"/>
      <c r="F139" s="249" t="s">
        <v>264</v>
      </c>
      <c r="G139" s="40"/>
      <c r="H139" s="40"/>
      <c r="I139" s="246"/>
      <c r="J139" s="40"/>
      <c r="K139" s="40"/>
      <c r="L139" s="41"/>
      <c r="M139" s="247"/>
      <c r="N139" s="24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140</v>
      </c>
      <c r="AU139" s="15" t="s">
        <v>83</v>
      </c>
    </row>
    <row r="140" s="13" customFormat="1">
      <c r="A140" s="13"/>
      <c r="B140" s="260"/>
      <c r="C140" s="261"/>
      <c r="D140" s="244" t="s">
        <v>169</v>
      </c>
      <c r="E140" s="262" t="s">
        <v>1</v>
      </c>
      <c r="F140" s="263" t="s">
        <v>259</v>
      </c>
      <c r="G140" s="261"/>
      <c r="H140" s="264">
        <v>6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169</v>
      </c>
      <c r="AU140" s="270" t="s">
        <v>83</v>
      </c>
      <c r="AV140" s="13" t="s">
        <v>85</v>
      </c>
      <c r="AW140" s="13" t="s">
        <v>30</v>
      </c>
      <c r="AX140" s="13" t="s">
        <v>83</v>
      </c>
      <c r="AY140" s="270" t="s">
        <v>129</v>
      </c>
    </row>
    <row r="141" s="2" customFormat="1" ht="24.15" customHeight="1">
      <c r="A141" s="38"/>
      <c r="B141" s="39"/>
      <c r="C141" s="232" t="s">
        <v>171</v>
      </c>
      <c r="D141" s="232" t="s">
        <v>131</v>
      </c>
      <c r="E141" s="233" t="s">
        <v>265</v>
      </c>
      <c r="F141" s="234" t="s">
        <v>266</v>
      </c>
      <c r="G141" s="235" t="s">
        <v>180</v>
      </c>
      <c r="H141" s="236">
        <v>60</v>
      </c>
      <c r="I141" s="237"/>
      <c r="J141" s="238">
        <f>ROUND(I141*H141,2)</f>
        <v>0</v>
      </c>
      <c r="K141" s="234" t="s">
        <v>135</v>
      </c>
      <c r="L141" s="41"/>
      <c r="M141" s="239" t="s">
        <v>1</v>
      </c>
      <c r="N141" s="240" t="s">
        <v>40</v>
      </c>
      <c r="O141" s="91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3" t="s">
        <v>136</v>
      </c>
      <c r="AT141" s="243" t="s">
        <v>131</v>
      </c>
      <c r="AU141" s="243" t="s">
        <v>83</v>
      </c>
      <c r="AY141" s="15" t="s">
        <v>129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83</v>
      </c>
      <c r="BK141" s="143">
        <f>ROUND(I141*H141,2)</f>
        <v>0</v>
      </c>
      <c r="BL141" s="15" t="s">
        <v>136</v>
      </c>
      <c r="BM141" s="243" t="s">
        <v>267</v>
      </c>
    </row>
    <row r="142" s="2" customFormat="1">
      <c r="A142" s="38"/>
      <c r="B142" s="39"/>
      <c r="C142" s="40"/>
      <c r="D142" s="244" t="s">
        <v>138</v>
      </c>
      <c r="E142" s="40"/>
      <c r="F142" s="245" t="s">
        <v>268</v>
      </c>
      <c r="G142" s="40"/>
      <c r="H142" s="40"/>
      <c r="I142" s="246"/>
      <c r="J142" s="40"/>
      <c r="K142" s="40"/>
      <c r="L142" s="41"/>
      <c r="M142" s="247"/>
      <c r="N142" s="24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5" t="s">
        <v>138</v>
      </c>
      <c r="AU142" s="15" t="s">
        <v>83</v>
      </c>
    </row>
    <row r="143" s="2" customFormat="1">
      <c r="A143" s="38"/>
      <c r="B143" s="39"/>
      <c r="C143" s="40"/>
      <c r="D143" s="244" t="s">
        <v>140</v>
      </c>
      <c r="E143" s="40"/>
      <c r="F143" s="249" t="s">
        <v>264</v>
      </c>
      <c r="G143" s="40"/>
      <c r="H143" s="40"/>
      <c r="I143" s="246"/>
      <c r="J143" s="40"/>
      <c r="K143" s="40"/>
      <c r="L143" s="41"/>
      <c r="M143" s="247"/>
      <c r="N143" s="24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140</v>
      </c>
      <c r="AU143" s="15" t="s">
        <v>83</v>
      </c>
    </row>
    <row r="144" s="13" customFormat="1">
      <c r="A144" s="13"/>
      <c r="B144" s="260"/>
      <c r="C144" s="261"/>
      <c r="D144" s="244" t="s">
        <v>169</v>
      </c>
      <c r="E144" s="262" t="s">
        <v>1</v>
      </c>
      <c r="F144" s="263" t="s">
        <v>269</v>
      </c>
      <c r="G144" s="261"/>
      <c r="H144" s="264">
        <v>12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83</v>
      </c>
      <c r="AV144" s="13" t="s">
        <v>85</v>
      </c>
      <c r="AW144" s="13" t="s">
        <v>30</v>
      </c>
      <c r="AX144" s="13" t="s">
        <v>83</v>
      </c>
      <c r="AY144" s="270" t="s">
        <v>129</v>
      </c>
    </row>
    <row r="145" s="13" customFormat="1">
      <c r="A145" s="13"/>
      <c r="B145" s="260"/>
      <c r="C145" s="261"/>
      <c r="D145" s="244" t="s">
        <v>169</v>
      </c>
      <c r="E145" s="261"/>
      <c r="F145" s="263" t="s">
        <v>270</v>
      </c>
      <c r="G145" s="261"/>
      <c r="H145" s="264">
        <v>60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169</v>
      </c>
      <c r="AU145" s="270" t="s">
        <v>83</v>
      </c>
      <c r="AV145" s="13" t="s">
        <v>85</v>
      </c>
      <c r="AW145" s="13" t="s">
        <v>4</v>
      </c>
      <c r="AX145" s="13" t="s">
        <v>83</v>
      </c>
      <c r="AY145" s="270" t="s">
        <v>129</v>
      </c>
    </row>
    <row r="146" s="2" customFormat="1" ht="24.15" customHeight="1">
      <c r="A146" s="38"/>
      <c r="B146" s="39"/>
      <c r="C146" s="232" t="s">
        <v>151</v>
      </c>
      <c r="D146" s="232" t="s">
        <v>131</v>
      </c>
      <c r="E146" s="233" t="s">
        <v>228</v>
      </c>
      <c r="F146" s="234" t="s">
        <v>229</v>
      </c>
      <c r="G146" s="235" t="s">
        <v>230</v>
      </c>
      <c r="H146" s="236">
        <v>0.02</v>
      </c>
      <c r="I146" s="237"/>
      <c r="J146" s="238">
        <f>ROUND(I146*H146,2)</f>
        <v>0</v>
      </c>
      <c r="K146" s="234" t="s">
        <v>135</v>
      </c>
      <c r="L146" s="41"/>
      <c r="M146" s="239" t="s">
        <v>1</v>
      </c>
      <c r="N146" s="240" t="s">
        <v>40</v>
      </c>
      <c r="O146" s="91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3" t="s">
        <v>136</v>
      </c>
      <c r="AT146" s="243" t="s">
        <v>131</v>
      </c>
      <c r="AU146" s="243" t="s">
        <v>83</v>
      </c>
      <c r="AY146" s="15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83</v>
      </c>
      <c r="BK146" s="143">
        <f>ROUND(I146*H146,2)</f>
        <v>0</v>
      </c>
      <c r="BL146" s="15" t="s">
        <v>136</v>
      </c>
      <c r="BM146" s="243" t="s">
        <v>271</v>
      </c>
    </row>
    <row r="147" s="2" customFormat="1">
      <c r="A147" s="38"/>
      <c r="B147" s="39"/>
      <c r="C147" s="40"/>
      <c r="D147" s="244" t="s">
        <v>138</v>
      </c>
      <c r="E147" s="40"/>
      <c r="F147" s="245" t="s">
        <v>232</v>
      </c>
      <c r="G147" s="40"/>
      <c r="H147" s="40"/>
      <c r="I147" s="246"/>
      <c r="J147" s="40"/>
      <c r="K147" s="40"/>
      <c r="L147" s="41"/>
      <c r="M147" s="273"/>
      <c r="N147" s="274"/>
      <c r="O147" s="275"/>
      <c r="P147" s="275"/>
      <c r="Q147" s="275"/>
      <c r="R147" s="275"/>
      <c r="S147" s="275"/>
      <c r="T147" s="276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138</v>
      </c>
      <c r="AU147" s="15" t="s">
        <v>83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1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nr7BO33ZShal4Snib+LtG8ZuWQXms4gkTlzHOLXwgTL1x/vdJQ/BAznQs9wvWQ0GYPWuKPRVJVEwZ2753oYY9g==" hashValue="cE0nkAzpQZUWUxvVtxKj50xiifMdQtGFPFC8BFc0AegUVj5EM80LE2L/aTX9/KbyJJdM1toegdf1kEjm6xFQBg==" algorithmName="SHA-512" password="CC35"/>
  <autoFilter ref="C116:K1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85</v>
      </c>
    </row>
    <row r="4" s="1" customFormat="1" ht="24.96" customHeight="1">
      <c r="B4" s="18"/>
      <c r="D4" s="153" t="s">
        <v>104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Mokřad v k. ú. Rakvice - vegetační úpravy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272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13. 9. 2021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tr">
        <f>IF('Rekapitulace stavby'!E11="","",'Rekapitulace stavby'!E11)</f>
        <v xml:space="preserve"> </v>
      </c>
      <c r="F15" s="38"/>
      <c r="G15" s="38"/>
      <c r="H15" s="38"/>
      <c r="I15" s="155" t="s">
        <v>26</v>
      </c>
      <c r="J15" s="158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27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26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29</v>
      </c>
      <c r="E20" s="38"/>
      <c r="F20" s="38"/>
      <c r="G20" s="38"/>
      <c r="H20" s="38"/>
      <c r="I20" s="155" t="s">
        <v>25</v>
      </c>
      <c r="J20" s="158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tr">
        <f>IF('Rekapitulace stavby'!E17="","",'Rekapitulace stavby'!E17)</f>
        <v xml:space="preserve"> </v>
      </c>
      <c r="F21" s="38"/>
      <c r="G21" s="38"/>
      <c r="H21" s="38"/>
      <c r="I21" s="155" t="s">
        <v>26</v>
      </c>
      <c r="J21" s="158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31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26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35</v>
      </c>
      <c r="E30" s="38"/>
      <c r="F30" s="38"/>
      <c r="G30" s="38"/>
      <c r="H30" s="38"/>
      <c r="I30" s="38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37</v>
      </c>
      <c r="G32" s="38"/>
      <c r="H32" s="38"/>
      <c r="I32" s="167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39</v>
      </c>
      <c r="E33" s="155" t="s">
        <v>40</v>
      </c>
      <c r="F33" s="169">
        <f>ROUND((SUM(BE117:BE147)),  2)</f>
        <v>0</v>
      </c>
      <c r="G33" s="38"/>
      <c r="H33" s="38"/>
      <c r="I33" s="170">
        <v>0.20999999999999999</v>
      </c>
      <c r="J33" s="169">
        <f>ROUND(((SUM(BE117:BE147))*I33),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41</v>
      </c>
      <c r="F34" s="169">
        <f>ROUND((SUM(BF117:BF147)),  2)</f>
        <v>0</v>
      </c>
      <c r="G34" s="38"/>
      <c r="H34" s="38"/>
      <c r="I34" s="170">
        <v>0.14999999999999999</v>
      </c>
      <c r="J34" s="169">
        <f>ROUND(((SUM(BF117:BF147))*I34),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42</v>
      </c>
      <c r="F35" s="169">
        <f>ROUND((SUM(BG117:BG147)),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43</v>
      </c>
      <c r="F36" s="169">
        <f>ROUND((SUM(BH117:BH147)),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44</v>
      </c>
      <c r="F37" s="169">
        <f>ROUND((SUM(BI117:BI147)),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45</v>
      </c>
      <c r="E39" s="173"/>
      <c r="F39" s="173"/>
      <c r="G39" s="174" t="s">
        <v>46</v>
      </c>
      <c r="H39" s="175" t="s">
        <v>47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48</v>
      </c>
      <c r="E50" s="179"/>
      <c r="F50" s="179"/>
      <c r="G50" s="178" t="s">
        <v>49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50</v>
      </c>
      <c r="E61" s="181"/>
      <c r="F61" s="182" t="s">
        <v>51</v>
      </c>
      <c r="G61" s="180" t="s">
        <v>50</v>
      </c>
      <c r="H61" s="181"/>
      <c r="I61" s="181"/>
      <c r="J61" s="183" t="s">
        <v>51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52</v>
      </c>
      <c r="E65" s="184"/>
      <c r="F65" s="184"/>
      <c r="G65" s="178" t="s">
        <v>53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50</v>
      </c>
      <c r="E76" s="181"/>
      <c r="F76" s="182" t="s">
        <v>51</v>
      </c>
      <c r="G76" s="180" t="s">
        <v>50</v>
      </c>
      <c r="H76" s="181"/>
      <c r="I76" s="181"/>
      <c r="J76" s="183" t="s">
        <v>51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9" t="str">
        <f>E7</f>
        <v>Mokřad v k. ú. Rakvice - vegetační úpravy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105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3127-20d - Následná pěstební péče - 2.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 xml:space="preserve"> </v>
      </c>
      <c r="G89" s="40"/>
      <c r="H89" s="40"/>
      <c r="I89" s="30" t="s">
        <v>22</v>
      </c>
      <c r="J89" s="79" t="str">
        <f>IF(J12="","",J12)</f>
        <v>13. 9. 2021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0" t="s">
        <v>24</v>
      </c>
      <c r="D91" s="40"/>
      <c r="E91" s="40"/>
      <c r="F91" s="25" t="str">
        <f>E15</f>
        <v xml:space="preserve"> </v>
      </c>
      <c r="G91" s="40"/>
      <c r="H91" s="40"/>
      <c r="I91" s="30" t="s">
        <v>29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27</v>
      </c>
      <c r="D92" s="40"/>
      <c r="E92" s="40"/>
      <c r="F92" s="25" t="str">
        <f>IF(E18="","",E18)</f>
        <v>Vyplň údaj</v>
      </c>
      <c r="G92" s="40"/>
      <c r="H92" s="40"/>
      <c r="I92" s="30" t="s">
        <v>31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0" t="s">
        <v>108</v>
      </c>
      <c r="D94" s="149"/>
      <c r="E94" s="149"/>
      <c r="F94" s="149"/>
      <c r="G94" s="149"/>
      <c r="H94" s="149"/>
      <c r="I94" s="149"/>
      <c r="J94" s="191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hidden="1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6"/>
      <c r="J97" s="197">
        <f>J118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1" t="s">
        <v>114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0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9" t="str">
        <f>E7</f>
        <v>Mokřad v k. ú. Rakvice - vegetační úpravy</v>
      </c>
      <c r="F107" s="30"/>
      <c r="G107" s="30"/>
      <c r="H107" s="3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0" t="s">
        <v>105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3127-20d - Následná pěstební péče - 2. rok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20</v>
      </c>
      <c r="D111" s="40"/>
      <c r="E111" s="40"/>
      <c r="F111" s="25" t="str">
        <f>F12</f>
        <v xml:space="preserve"> </v>
      </c>
      <c r="G111" s="40"/>
      <c r="H111" s="40"/>
      <c r="I111" s="30" t="s">
        <v>22</v>
      </c>
      <c r="J111" s="79" t="str">
        <f>IF(J12="","",J12)</f>
        <v>13. 9. 2021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0" t="s">
        <v>24</v>
      </c>
      <c r="D113" s="40"/>
      <c r="E113" s="40"/>
      <c r="F113" s="25" t="str">
        <f>E15</f>
        <v xml:space="preserve"> </v>
      </c>
      <c r="G113" s="40"/>
      <c r="H113" s="40"/>
      <c r="I113" s="30" t="s">
        <v>29</v>
      </c>
      <c r="J113" s="34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0" t="s">
        <v>27</v>
      </c>
      <c r="D114" s="40"/>
      <c r="E114" s="40"/>
      <c r="F114" s="25" t="str">
        <f>IF(E18="","",E18)</f>
        <v>Vyplň údaj</v>
      </c>
      <c r="G114" s="40"/>
      <c r="H114" s="40"/>
      <c r="I114" s="30" t="s">
        <v>31</v>
      </c>
      <c r="J114" s="34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5"/>
      <c r="B116" s="206"/>
      <c r="C116" s="207" t="s">
        <v>115</v>
      </c>
      <c r="D116" s="208" t="s">
        <v>60</v>
      </c>
      <c r="E116" s="208" t="s">
        <v>56</v>
      </c>
      <c r="F116" s="208" t="s">
        <v>57</v>
      </c>
      <c r="G116" s="208" t="s">
        <v>116</v>
      </c>
      <c r="H116" s="208" t="s">
        <v>117</v>
      </c>
      <c r="I116" s="208" t="s">
        <v>118</v>
      </c>
      <c r="J116" s="208" t="s">
        <v>109</v>
      </c>
      <c r="K116" s="209" t="s">
        <v>119</v>
      </c>
      <c r="L116" s="210"/>
      <c r="M116" s="100" t="s">
        <v>1</v>
      </c>
      <c r="N116" s="101" t="s">
        <v>39</v>
      </c>
      <c r="O116" s="101" t="s">
        <v>120</v>
      </c>
      <c r="P116" s="101" t="s">
        <v>121</v>
      </c>
      <c r="Q116" s="101" t="s">
        <v>122</v>
      </c>
      <c r="R116" s="101" t="s">
        <v>123</v>
      </c>
      <c r="S116" s="101" t="s">
        <v>124</v>
      </c>
      <c r="T116" s="102" t="s">
        <v>125</v>
      </c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/>
    </row>
    <row r="117" s="2" customFormat="1" ht="22.8" customHeight="1">
      <c r="A117" s="38"/>
      <c r="B117" s="39"/>
      <c r="C117" s="107" t="s">
        <v>126</v>
      </c>
      <c r="D117" s="40"/>
      <c r="E117" s="40"/>
      <c r="F117" s="40"/>
      <c r="G117" s="40"/>
      <c r="H117" s="40"/>
      <c r="I117" s="40"/>
      <c r="J117" s="211">
        <f>BK117</f>
        <v>0</v>
      </c>
      <c r="K117" s="40"/>
      <c r="L117" s="41"/>
      <c r="M117" s="103"/>
      <c r="N117" s="212"/>
      <c r="O117" s="104"/>
      <c r="P117" s="213">
        <f>P118</f>
        <v>0</v>
      </c>
      <c r="Q117" s="104"/>
      <c r="R117" s="213">
        <f>R118</f>
        <v>0.020288000000000004</v>
      </c>
      <c r="S117" s="104"/>
      <c r="T117" s="21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5" t="s">
        <v>74</v>
      </c>
      <c r="AU117" s="15" t="s">
        <v>111</v>
      </c>
      <c r="BK117" s="215">
        <f>BK118</f>
        <v>0</v>
      </c>
    </row>
    <row r="118" s="12" customFormat="1" ht="25.92" customHeight="1">
      <c r="A118" s="12"/>
      <c r="B118" s="216"/>
      <c r="C118" s="217"/>
      <c r="D118" s="218" t="s">
        <v>74</v>
      </c>
      <c r="E118" s="219" t="s">
        <v>127</v>
      </c>
      <c r="F118" s="219" t="s">
        <v>128</v>
      </c>
      <c r="G118" s="217"/>
      <c r="H118" s="217"/>
      <c r="I118" s="220"/>
      <c r="J118" s="221">
        <f>BK118</f>
        <v>0</v>
      </c>
      <c r="K118" s="217"/>
      <c r="L118" s="222"/>
      <c r="M118" s="223"/>
      <c r="N118" s="224"/>
      <c r="O118" s="224"/>
      <c r="P118" s="225">
        <f>SUM(P119:P147)</f>
        <v>0</v>
      </c>
      <c r="Q118" s="224"/>
      <c r="R118" s="225">
        <f>SUM(R119:R147)</f>
        <v>0.020288000000000004</v>
      </c>
      <c r="S118" s="224"/>
      <c r="T118" s="226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7" t="s">
        <v>83</v>
      </c>
      <c r="AT118" s="228" t="s">
        <v>74</v>
      </c>
      <c r="AU118" s="228" t="s">
        <v>75</v>
      </c>
      <c r="AY118" s="227" t="s">
        <v>129</v>
      </c>
      <c r="BK118" s="229">
        <f>SUM(BK119:BK147)</f>
        <v>0</v>
      </c>
    </row>
    <row r="119" s="2" customFormat="1" ht="24.15" customHeight="1">
      <c r="A119" s="38"/>
      <c r="B119" s="39"/>
      <c r="C119" s="232" t="s">
        <v>83</v>
      </c>
      <c r="D119" s="232" t="s">
        <v>131</v>
      </c>
      <c r="E119" s="233" t="s">
        <v>234</v>
      </c>
      <c r="F119" s="234" t="s">
        <v>235</v>
      </c>
      <c r="G119" s="235" t="s">
        <v>236</v>
      </c>
      <c r="H119" s="236">
        <v>2.0030000000000001</v>
      </c>
      <c r="I119" s="237"/>
      <c r="J119" s="238">
        <f>ROUND(I119*H119,2)</f>
        <v>0</v>
      </c>
      <c r="K119" s="234" t="s">
        <v>135</v>
      </c>
      <c r="L119" s="41"/>
      <c r="M119" s="239" t="s">
        <v>1</v>
      </c>
      <c r="N119" s="240" t="s">
        <v>40</v>
      </c>
      <c r="O119" s="91"/>
      <c r="P119" s="241">
        <f>O119*H119</f>
        <v>0</v>
      </c>
      <c r="Q119" s="241">
        <v>0</v>
      </c>
      <c r="R119" s="241">
        <f>Q119*H119</f>
        <v>0</v>
      </c>
      <c r="S119" s="241">
        <v>0</v>
      </c>
      <c r="T119" s="24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3" t="s">
        <v>136</v>
      </c>
      <c r="AT119" s="243" t="s">
        <v>131</v>
      </c>
      <c r="AU119" s="243" t="s">
        <v>83</v>
      </c>
      <c r="AY119" s="15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5" t="s">
        <v>83</v>
      </c>
      <c r="BK119" s="143">
        <f>ROUND(I119*H119,2)</f>
        <v>0</v>
      </c>
      <c r="BL119" s="15" t="s">
        <v>136</v>
      </c>
      <c r="BM119" s="243" t="s">
        <v>273</v>
      </c>
    </row>
    <row r="120" s="2" customFormat="1">
      <c r="A120" s="38"/>
      <c r="B120" s="39"/>
      <c r="C120" s="40"/>
      <c r="D120" s="244" t="s">
        <v>138</v>
      </c>
      <c r="E120" s="40"/>
      <c r="F120" s="245" t="s">
        <v>238</v>
      </c>
      <c r="G120" s="40"/>
      <c r="H120" s="40"/>
      <c r="I120" s="246"/>
      <c r="J120" s="40"/>
      <c r="K120" s="40"/>
      <c r="L120" s="41"/>
      <c r="M120" s="247"/>
      <c r="N120" s="24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138</v>
      </c>
      <c r="AU120" s="15" t="s">
        <v>83</v>
      </c>
    </row>
    <row r="121" s="2" customFormat="1">
      <c r="A121" s="38"/>
      <c r="B121" s="39"/>
      <c r="C121" s="40"/>
      <c r="D121" s="244" t="s">
        <v>140</v>
      </c>
      <c r="E121" s="40"/>
      <c r="F121" s="249" t="s">
        <v>239</v>
      </c>
      <c r="G121" s="40"/>
      <c r="H121" s="40"/>
      <c r="I121" s="246"/>
      <c r="J121" s="40"/>
      <c r="K121" s="40"/>
      <c r="L121" s="41"/>
      <c r="M121" s="247"/>
      <c r="N121" s="24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5" t="s">
        <v>140</v>
      </c>
      <c r="AU121" s="15" t="s">
        <v>83</v>
      </c>
    </row>
    <row r="122" s="13" customFormat="1">
      <c r="A122" s="13"/>
      <c r="B122" s="260"/>
      <c r="C122" s="261"/>
      <c r="D122" s="244" t="s">
        <v>169</v>
      </c>
      <c r="E122" s="262" t="s">
        <v>1</v>
      </c>
      <c r="F122" s="263" t="s">
        <v>240</v>
      </c>
      <c r="G122" s="261"/>
      <c r="H122" s="264">
        <v>2.0030000000000001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70" t="s">
        <v>169</v>
      </c>
      <c r="AU122" s="270" t="s">
        <v>83</v>
      </c>
      <c r="AV122" s="13" t="s">
        <v>85</v>
      </c>
      <c r="AW122" s="13" t="s">
        <v>30</v>
      </c>
      <c r="AX122" s="13" t="s">
        <v>83</v>
      </c>
      <c r="AY122" s="270" t="s">
        <v>129</v>
      </c>
    </row>
    <row r="123" s="2" customFormat="1" ht="16.5" customHeight="1">
      <c r="A123" s="38"/>
      <c r="B123" s="39"/>
      <c r="C123" s="232" t="s">
        <v>85</v>
      </c>
      <c r="D123" s="232" t="s">
        <v>131</v>
      </c>
      <c r="E123" s="233" t="s">
        <v>241</v>
      </c>
      <c r="F123" s="234" t="s">
        <v>242</v>
      </c>
      <c r="G123" s="235" t="s">
        <v>134</v>
      </c>
      <c r="H123" s="236">
        <v>16</v>
      </c>
      <c r="I123" s="237"/>
      <c r="J123" s="238">
        <f>ROUND(I123*H123,2)</f>
        <v>0</v>
      </c>
      <c r="K123" s="234" t="s">
        <v>135</v>
      </c>
      <c r="L123" s="41"/>
      <c r="M123" s="239" t="s">
        <v>1</v>
      </c>
      <c r="N123" s="240" t="s">
        <v>40</v>
      </c>
      <c r="O123" s="91"/>
      <c r="P123" s="241">
        <f>O123*H123</f>
        <v>0</v>
      </c>
      <c r="Q123" s="241">
        <v>1.8E-05</v>
      </c>
      <c r="R123" s="241">
        <f>Q123*H123</f>
        <v>0.00028800000000000001</v>
      </c>
      <c r="S123" s="241">
        <v>0</v>
      </c>
      <c r="T123" s="24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3" t="s">
        <v>136</v>
      </c>
      <c r="AT123" s="243" t="s">
        <v>131</v>
      </c>
      <c r="AU123" s="243" t="s">
        <v>83</v>
      </c>
      <c r="AY123" s="15" t="s">
        <v>129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83</v>
      </c>
      <c r="BK123" s="143">
        <f>ROUND(I123*H123,2)</f>
        <v>0</v>
      </c>
      <c r="BL123" s="15" t="s">
        <v>136</v>
      </c>
      <c r="BM123" s="243" t="s">
        <v>274</v>
      </c>
    </row>
    <row r="124" s="2" customFormat="1">
      <c r="A124" s="38"/>
      <c r="B124" s="39"/>
      <c r="C124" s="40"/>
      <c r="D124" s="244" t="s">
        <v>138</v>
      </c>
      <c r="E124" s="40"/>
      <c r="F124" s="245" t="s">
        <v>244</v>
      </c>
      <c r="G124" s="40"/>
      <c r="H124" s="40"/>
      <c r="I124" s="246"/>
      <c r="J124" s="40"/>
      <c r="K124" s="40"/>
      <c r="L124" s="41"/>
      <c r="M124" s="247"/>
      <c r="N124" s="24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138</v>
      </c>
      <c r="AU124" s="15" t="s">
        <v>83</v>
      </c>
    </row>
    <row r="125" s="2" customFormat="1">
      <c r="A125" s="38"/>
      <c r="B125" s="39"/>
      <c r="C125" s="40"/>
      <c r="D125" s="244" t="s">
        <v>140</v>
      </c>
      <c r="E125" s="40"/>
      <c r="F125" s="249" t="s">
        <v>245</v>
      </c>
      <c r="G125" s="40"/>
      <c r="H125" s="40"/>
      <c r="I125" s="246"/>
      <c r="J125" s="40"/>
      <c r="K125" s="40"/>
      <c r="L125" s="41"/>
      <c r="M125" s="247"/>
      <c r="N125" s="24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83</v>
      </c>
    </row>
    <row r="126" s="13" customFormat="1">
      <c r="A126" s="13"/>
      <c r="B126" s="260"/>
      <c r="C126" s="261"/>
      <c r="D126" s="244" t="s">
        <v>169</v>
      </c>
      <c r="E126" s="262" t="s">
        <v>1</v>
      </c>
      <c r="F126" s="263" t="s">
        <v>246</v>
      </c>
      <c r="G126" s="261"/>
      <c r="H126" s="264">
        <v>16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0" t="s">
        <v>169</v>
      </c>
      <c r="AU126" s="270" t="s">
        <v>83</v>
      </c>
      <c r="AV126" s="13" t="s">
        <v>85</v>
      </c>
      <c r="AW126" s="13" t="s">
        <v>30</v>
      </c>
      <c r="AX126" s="13" t="s">
        <v>83</v>
      </c>
      <c r="AY126" s="270" t="s">
        <v>129</v>
      </c>
    </row>
    <row r="127" s="2" customFormat="1" ht="24.15" customHeight="1">
      <c r="A127" s="38"/>
      <c r="B127" s="39"/>
      <c r="C127" s="232" t="s">
        <v>147</v>
      </c>
      <c r="D127" s="232" t="s">
        <v>131</v>
      </c>
      <c r="E127" s="233" t="s">
        <v>247</v>
      </c>
      <c r="F127" s="234" t="s">
        <v>248</v>
      </c>
      <c r="G127" s="235" t="s">
        <v>174</v>
      </c>
      <c r="H127" s="236">
        <v>1</v>
      </c>
      <c r="I127" s="237"/>
      <c r="J127" s="238">
        <f>ROUND(I127*H127,2)</f>
        <v>0</v>
      </c>
      <c r="K127" s="234" t="s">
        <v>135</v>
      </c>
      <c r="L127" s="41"/>
      <c r="M127" s="239" t="s">
        <v>1</v>
      </c>
      <c r="N127" s="240" t="s">
        <v>40</v>
      </c>
      <c r="O127" s="91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3" t="s">
        <v>136</v>
      </c>
      <c r="AT127" s="243" t="s">
        <v>131</v>
      </c>
      <c r="AU127" s="243" t="s">
        <v>83</v>
      </c>
      <c r="AY127" s="15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83</v>
      </c>
      <c r="BK127" s="143">
        <f>ROUND(I127*H127,2)</f>
        <v>0</v>
      </c>
      <c r="BL127" s="15" t="s">
        <v>136</v>
      </c>
      <c r="BM127" s="243" t="s">
        <v>275</v>
      </c>
    </row>
    <row r="128" s="2" customFormat="1">
      <c r="A128" s="38"/>
      <c r="B128" s="39"/>
      <c r="C128" s="40"/>
      <c r="D128" s="244" t="s">
        <v>138</v>
      </c>
      <c r="E128" s="40"/>
      <c r="F128" s="245" t="s">
        <v>250</v>
      </c>
      <c r="G128" s="40"/>
      <c r="H128" s="40"/>
      <c r="I128" s="246"/>
      <c r="J128" s="40"/>
      <c r="K128" s="40"/>
      <c r="L128" s="41"/>
      <c r="M128" s="247"/>
      <c r="N128" s="24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138</v>
      </c>
      <c r="AU128" s="15" t="s">
        <v>83</v>
      </c>
    </row>
    <row r="129" s="2" customFormat="1">
      <c r="A129" s="38"/>
      <c r="B129" s="39"/>
      <c r="C129" s="40"/>
      <c r="D129" s="244" t="s">
        <v>140</v>
      </c>
      <c r="E129" s="40"/>
      <c r="F129" s="249" t="s">
        <v>177</v>
      </c>
      <c r="G129" s="40"/>
      <c r="H129" s="40"/>
      <c r="I129" s="246"/>
      <c r="J129" s="40"/>
      <c r="K129" s="40"/>
      <c r="L129" s="41"/>
      <c r="M129" s="247"/>
      <c r="N129" s="24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5" t="s">
        <v>140</v>
      </c>
      <c r="AU129" s="15" t="s">
        <v>83</v>
      </c>
    </row>
    <row r="130" s="13" customFormat="1">
      <c r="A130" s="13"/>
      <c r="B130" s="260"/>
      <c r="C130" s="261"/>
      <c r="D130" s="244" t="s">
        <v>169</v>
      </c>
      <c r="E130" s="262" t="s">
        <v>1</v>
      </c>
      <c r="F130" s="263" t="s">
        <v>251</v>
      </c>
      <c r="G130" s="261"/>
      <c r="H130" s="264">
        <v>1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169</v>
      </c>
      <c r="AU130" s="270" t="s">
        <v>83</v>
      </c>
      <c r="AV130" s="13" t="s">
        <v>85</v>
      </c>
      <c r="AW130" s="13" t="s">
        <v>30</v>
      </c>
      <c r="AX130" s="13" t="s">
        <v>83</v>
      </c>
      <c r="AY130" s="270" t="s">
        <v>129</v>
      </c>
    </row>
    <row r="131" s="2" customFormat="1" ht="16.5" customHeight="1">
      <c r="A131" s="38"/>
      <c r="B131" s="39"/>
      <c r="C131" s="250" t="s">
        <v>136</v>
      </c>
      <c r="D131" s="250" t="s">
        <v>148</v>
      </c>
      <c r="E131" s="251" t="s">
        <v>252</v>
      </c>
      <c r="F131" s="252" t="s">
        <v>179</v>
      </c>
      <c r="G131" s="253" t="s">
        <v>180</v>
      </c>
      <c r="H131" s="254">
        <v>0.10000000000000001</v>
      </c>
      <c r="I131" s="255"/>
      <c r="J131" s="256">
        <f>ROUND(I131*H131,2)</f>
        <v>0</v>
      </c>
      <c r="K131" s="252" t="s">
        <v>135</v>
      </c>
      <c r="L131" s="257"/>
      <c r="M131" s="258" t="s">
        <v>1</v>
      </c>
      <c r="N131" s="259" t="s">
        <v>40</v>
      </c>
      <c r="O131" s="91"/>
      <c r="P131" s="241">
        <f>O131*H131</f>
        <v>0</v>
      </c>
      <c r="Q131" s="241">
        <v>0.20000000000000001</v>
      </c>
      <c r="R131" s="241">
        <f>Q131*H131</f>
        <v>0.020000000000000004</v>
      </c>
      <c r="S131" s="241">
        <v>0</v>
      </c>
      <c r="T131" s="24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3" t="s">
        <v>151</v>
      </c>
      <c r="AT131" s="243" t="s">
        <v>148</v>
      </c>
      <c r="AU131" s="243" t="s">
        <v>83</v>
      </c>
      <c r="AY131" s="15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83</v>
      </c>
      <c r="BK131" s="143">
        <f>ROUND(I131*H131,2)</f>
        <v>0</v>
      </c>
      <c r="BL131" s="15" t="s">
        <v>136</v>
      </c>
      <c r="BM131" s="243" t="s">
        <v>276</v>
      </c>
    </row>
    <row r="132" s="2" customFormat="1">
      <c r="A132" s="38"/>
      <c r="B132" s="39"/>
      <c r="C132" s="40"/>
      <c r="D132" s="244" t="s">
        <v>138</v>
      </c>
      <c r="E132" s="40"/>
      <c r="F132" s="245" t="s">
        <v>179</v>
      </c>
      <c r="G132" s="40"/>
      <c r="H132" s="40"/>
      <c r="I132" s="246"/>
      <c r="J132" s="40"/>
      <c r="K132" s="40"/>
      <c r="L132" s="41"/>
      <c r="M132" s="247"/>
      <c r="N132" s="24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138</v>
      </c>
      <c r="AU132" s="15" t="s">
        <v>83</v>
      </c>
    </row>
    <row r="133" s="13" customFormat="1">
      <c r="A133" s="13"/>
      <c r="B133" s="260"/>
      <c r="C133" s="261"/>
      <c r="D133" s="244" t="s">
        <v>169</v>
      </c>
      <c r="E133" s="262" t="s">
        <v>1</v>
      </c>
      <c r="F133" s="263" t="s">
        <v>254</v>
      </c>
      <c r="G133" s="261"/>
      <c r="H133" s="264">
        <v>0.10000000000000001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169</v>
      </c>
      <c r="AU133" s="270" t="s">
        <v>83</v>
      </c>
      <c r="AV133" s="13" t="s">
        <v>85</v>
      </c>
      <c r="AW133" s="13" t="s">
        <v>30</v>
      </c>
      <c r="AX133" s="13" t="s">
        <v>83</v>
      </c>
      <c r="AY133" s="270" t="s">
        <v>129</v>
      </c>
    </row>
    <row r="134" s="2" customFormat="1" ht="16.5" customHeight="1">
      <c r="A134" s="38"/>
      <c r="B134" s="39"/>
      <c r="C134" s="232" t="s">
        <v>158</v>
      </c>
      <c r="D134" s="232" t="s">
        <v>131</v>
      </c>
      <c r="E134" s="233" t="s">
        <v>255</v>
      </c>
      <c r="F134" s="234" t="s">
        <v>256</v>
      </c>
      <c r="G134" s="235" t="s">
        <v>180</v>
      </c>
      <c r="H134" s="236">
        <v>6</v>
      </c>
      <c r="I134" s="237"/>
      <c r="J134" s="238">
        <f>ROUND(I134*H134,2)</f>
        <v>0</v>
      </c>
      <c r="K134" s="234" t="s">
        <v>135</v>
      </c>
      <c r="L134" s="41"/>
      <c r="M134" s="239" t="s">
        <v>1</v>
      </c>
      <c r="N134" s="240" t="s">
        <v>40</v>
      </c>
      <c r="O134" s="91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3" t="s">
        <v>136</v>
      </c>
      <c r="AT134" s="243" t="s">
        <v>131</v>
      </c>
      <c r="AU134" s="243" t="s">
        <v>83</v>
      </c>
      <c r="AY134" s="15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83</v>
      </c>
      <c r="BK134" s="143">
        <f>ROUND(I134*H134,2)</f>
        <v>0</v>
      </c>
      <c r="BL134" s="15" t="s">
        <v>136</v>
      </c>
      <c r="BM134" s="243" t="s">
        <v>277</v>
      </c>
    </row>
    <row r="135" s="2" customFormat="1">
      <c r="A135" s="38"/>
      <c r="B135" s="39"/>
      <c r="C135" s="40"/>
      <c r="D135" s="244" t="s">
        <v>138</v>
      </c>
      <c r="E135" s="40"/>
      <c r="F135" s="245" t="s">
        <v>258</v>
      </c>
      <c r="G135" s="40"/>
      <c r="H135" s="40"/>
      <c r="I135" s="246"/>
      <c r="J135" s="40"/>
      <c r="K135" s="40"/>
      <c r="L135" s="41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138</v>
      </c>
      <c r="AU135" s="15" t="s">
        <v>83</v>
      </c>
    </row>
    <row r="136" s="13" customFormat="1">
      <c r="A136" s="13"/>
      <c r="B136" s="260"/>
      <c r="C136" s="261"/>
      <c r="D136" s="244" t="s">
        <v>169</v>
      </c>
      <c r="E136" s="262" t="s">
        <v>1</v>
      </c>
      <c r="F136" s="263" t="s">
        <v>259</v>
      </c>
      <c r="G136" s="261"/>
      <c r="H136" s="264">
        <v>6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169</v>
      </c>
      <c r="AU136" s="270" t="s">
        <v>83</v>
      </c>
      <c r="AV136" s="13" t="s">
        <v>85</v>
      </c>
      <c r="AW136" s="13" t="s">
        <v>30</v>
      </c>
      <c r="AX136" s="13" t="s">
        <v>83</v>
      </c>
      <c r="AY136" s="270" t="s">
        <v>129</v>
      </c>
    </row>
    <row r="137" s="2" customFormat="1" ht="21.75" customHeight="1">
      <c r="A137" s="38"/>
      <c r="B137" s="39"/>
      <c r="C137" s="232" t="s">
        <v>164</v>
      </c>
      <c r="D137" s="232" t="s">
        <v>131</v>
      </c>
      <c r="E137" s="233" t="s">
        <v>260</v>
      </c>
      <c r="F137" s="234" t="s">
        <v>261</v>
      </c>
      <c r="G137" s="235" t="s">
        <v>180</v>
      </c>
      <c r="H137" s="236">
        <v>6</v>
      </c>
      <c r="I137" s="237"/>
      <c r="J137" s="238">
        <f>ROUND(I137*H137,2)</f>
        <v>0</v>
      </c>
      <c r="K137" s="234" t="s">
        <v>135</v>
      </c>
      <c r="L137" s="41"/>
      <c r="M137" s="239" t="s">
        <v>1</v>
      </c>
      <c r="N137" s="240" t="s">
        <v>40</v>
      </c>
      <c r="O137" s="91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3" t="s">
        <v>136</v>
      </c>
      <c r="AT137" s="243" t="s">
        <v>131</v>
      </c>
      <c r="AU137" s="243" t="s">
        <v>83</v>
      </c>
      <c r="AY137" s="15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83</v>
      </c>
      <c r="BK137" s="143">
        <f>ROUND(I137*H137,2)</f>
        <v>0</v>
      </c>
      <c r="BL137" s="15" t="s">
        <v>136</v>
      </c>
      <c r="BM137" s="243" t="s">
        <v>278</v>
      </c>
    </row>
    <row r="138" s="2" customFormat="1">
      <c r="A138" s="38"/>
      <c r="B138" s="39"/>
      <c r="C138" s="40"/>
      <c r="D138" s="244" t="s">
        <v>138</v>
      </c>
      <c r="E138" s="40"/>
      <c r="F138" s="245" t="s">
        <v>263</v>
      </c>
      <c r="G138" s="40"/>
      <c r="H138" s="40"/>
      <c r="I138" s="246"/>
      <c r="J138" s="40"/>
      <c r="K138" s="40"/>
      <c r="L138" s="41"/>
      <c r="M138" s="247"/>
      <c r="N138" s="24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138</v>
      </c>
      <c r="AU138" s="15" t="s">
        <v>83</v>
      </c>
    </row>
    <row r="139" s="2" customFormat="1">
      <c r="A139" s="38"/>
      <c r="B139" s="39"/>
      <c r="C139" s="40"/>
      <c r="D139" s="244" t="s">
        <v>140</v>
      </c>
      <c r="E139" s="40"/>
      <c r="F139" s="249" t="s">
        <v>264</v>
      </c>
      <c r="G139" s="40"/>
      <c r="H139" s="40"/>
      <c r="I139" s="246"/>
      <c r="J139" s="40"/>
      <c r="K139" s="40"/>
      <c r="L139" s="41"/>
      <c r="M139" s="247"/>
      <c r="N139" s="24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140</v>
      </c>
      <c r="AU139" s="15" t="s">
        <v>83</v>
      </c>
    </row>
    <row r="140" s="13" customFormat="1">
      <c r="A140" s="13"/>
      <c r="B140" s="260"/>
      <c r="C140" s="261"/>
      <c r="D140" s="244" t="s">
        <v>169</v>
      </c>
      <c r="E140" s="262" t="s">
        <v>1</v>
      </c>
      <c r="F140" s="263" t="s">
        <v>259</v>
      </c>
      <c r="G140" s="261"/>
      <c r="H140" s="264">
        <v>6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169</v>
      </c>
      <c r="AU140" s="270" t="s">
        <v>83</v>
      </c>
      <c r="AV140" s="13" t="s">
        <v>85</v>
      </c>
      <c r="AW140" s="13" t="s">
        <v>30</v>
      </c>
      <c r="AX140" s="13" t="s">
        <v>83</v>
      </c>
      <c r="AY140" s="270" t="s">
        <v>129</v>
      </c>
    </row>
    <row r="141" s="2" customFormat="1" ht="24.15" customHeight="1">
      <c r="A141" s="38"/>
      <c r="B141" s="39"/>
      <c r="C141" s="232" t="s">
        <v>171</v>
      </c>
      <c r="D141" s="232" t="s">
        <v>131</v>
      </c>
      <c r="E141" s="233" t="s">
        <v>265</v>
      </c>
      <c r="F141" s="234" t="s">
        <v>266</v>
      </c>
      <c r="G141" s="235" t="s">
        <v>180</v>
      </c>
      <c r="H141" s="236">
        <v>60</v>
      </c>
      <c r="I141" s="237"/>
      <c r="J141" s="238">
        <f>ROUND(I141*H141,2)</f>
        <v>0</v>
      </c>
      <c r="K141" s="234" t="s">
        <v>135</v>
      </c>
      <c r="L141" s="41"/>
      <c r="M141" s="239" t="s">
        <v>1</v>
      </c>
      <c r="N141" s="240" t="s">
        <v>40</v>
      </c>
      <c r="O141" s="91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3" t="s">
        <v>136</v>
      </c>
      <c r="AT141" s="243" t="s">
        <v>131</v>
      </c>
      <c r="AU141" s="243" t="s">
        <v>83</v>
      </c>
      <c r="AY141" s="15" t="s">
        <v>129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83</v>
      </c>
      <c r="BK141" s="143">
        <f>ROUND(I141*H141,2)</f>
        <v>0</v>
      </c>
      <c r="BL141" s="15" t="s">
        <v>136</v>
      </c>
      <c r="BM141" s="243" t="s">
        <v>279</v>
      </c>
    </row>
    <row r="142" s="2" customFormat="1">
      <c r="A142" s="38"/>
      <c r="B142" s="39"/>
      <c r="C142" s="40"/>
      <c r="D142" s="244" t="s">
        <v>138</v>
      </c>
      <c r="E142" s="40"/>
      <c r="F142" s="245" t="s">
        <v>268</v>
      </c>
      <c r="G142" s="40"/>
      <c r="H142" s="40"/>
      <c r="I142" s="246"/>
      <c r="J142" s="40"/>
      <c r="K142" s="40"/>
      <c r="L142" s="41"/>
      <c r="M142" s="247"/>
      <c r="N142" s="24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5" t="s">
        <v>138</v>
      </c>
      <c r="AU142" s="15" t="s">
        <v>83</v>
      </c>
    </row>
    <row r="143" s="2" customFormat="1">
      <c r="A143" s="38"/>
      <c r="B143" s="39"/>
      <c r="C143" s="40"/>
      <c r="D143" s="244" t="s">
        <v>140</v>
      </c>
      <c r="E143" s="40"/>
      <c r="F143" s="249" t="s">
        <v>264</v>
      </c>
      <c r="G143" s="40"/>
      <c r="H143" s="40"/>
      <c r="I143" s="246"/>
      <c r="J143" s="40"/>
      <c r="K143" s="40"/>
      <c r="L143" s="41"/>
      <c r="M143" s="247"/>
      <c r="N143" s="24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140</v>
      </c>
      <c r="AU143" s="15" t="s">
        <v>83</v>
      </c>
    </row>
    <row r="144" s="13" customFormat="1">
      <c r="A144" s="13"/>
      <c r="B144" s="260"/>
      <c r="C144" s="261"/>
      <c r="D144" s="244" t="s">
        <v>169</v>
      </c>
      <c r="E144" s="262" t="s">
        <v>1</v>
      </c>
      <c r="F144" s="263" t="s">
        <v>269</v>
      </c>
      <c r="G144" s="261"/>
      <c r="H144" s="264">
        <v>12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83</v>
      </c>
      <c r="AV144" s="13" t="s">
        <v>85</v>
      </c>
      <c r="AW144" s="13" t="s">
        <v>30</v>
      </c>
      <c r="AX144" s="13" t="s">
        <v>83</v>
      </c>
      <c r="AY144" s="270" t="s">
        <v>129</v>
      </c>
    </row>
    <row r="145" s="13" customFormat="1">
      <c r="A145" s="13"/>
      <c r="B145" s="260"/>
      <c r="C145" s="261"/>
      <c r="D145" s="244" t="s">
        <v>169</v>
      </c>
      <c r="E145" s="261"/>
      <c r="F145" s="263" t="s">
        <v>270</v>
      </c>
      <c r="G145" s="261"/>
      <c r="H145" s="264">
        <v>60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169</v>
      </c>
      <c r="AU145" s="270" t="s">
        <v>83</v>
      </c>
      <c r="AV145" s="13" t="s">
        <v>85</v>
      </c>
      <c r="AW145" s="13" t="s">
        <v>4</v>
      </c>
      <c r="AX145" s="13" t="s">
        <v>83</v>
      </c>
      <c r="AY145" s="270" t="s">
        <v>129</v>
      </c>
    </row>
    <row r="146" s="2" customFormat="1" ht="24.15" customHeight="1">
      <c r="A146" s="38"/>
      <c r="B146" s="39"/>
      <c r="C146" s="232" t="s">
        <v>151</v>
      </c>
      <c r="D146" s="232" t="s">
        <v>131</v>
      </c>
      <c r="E146" s="233" t="s">
        <v>228</v>
      </c>
      <c r="F146" s="234" t="s">
        <v>229</v>
      </c>
      <c r="G146" s="235" t="s">
        <v>230</v>
      </c>
      <c r="H146" s="236">
        <v>0.02</v>
      </c>
      <c r="I146" s="237"/>
      <c r="J146" s="238">
        <f>ROUND(I146*H146,2)</f>
        <v>0</v>
      </c>
      <c r="K146" s="234" t="s">
        <v>135</v>
      </c>
      <c r="L146" s="41"/>
      <c r="M146" s="239" t="s">
        <v>1</v>
      </c>
      <c r="N146" s="240" t="s">
        <v>40</v>
      </c>
      <c r="O146" s="91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3" t="s">
        <v>136</v>
      </c>
      <c r="AT146" s="243" t="s">
        <v>131</v>
      </c>
      <c r="AU146" s="243" t="s">
        <v>83</v>
      </c>
      <c r="AY146" s="15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83</v>
      </c>
      <c r="BK146" s="143">
        <f>ROUND(I146*H146,2)</f>
        <v>0</v>
      </c>
      <c r="BL146" s="15" t="s">
        <v>136</v>
      </c>
      <c r="BM146" s="243" t="s">
        <v>280</v>
      </c>
    </row>
    <row r="147" s="2" customFormat="1">
      <c r="A147" s="38"/>
      <c r="B147" s="39"/>
      <c r="C147" s="40"/>
      <c r="D147" s="244" t="s">
        <v>138</v>
      </c>
      <c r="E147" s="40"/>
      <c r="F147" s="245" t="s">
        <v>232</v>
      </c>
      <c r="G147" s="40"/>
      <c r="H147" s="40"/>
      <c r="I147" s="246"/>
      <c r="J147" s="40"/>
      <c r="K147" s="40"/>
      <c r="L147" s="41"/>
      <c r="M147" s="273"/>
      <c r="N147" s="274"/>
      <c r="O147" s="275"/>
      <c r="P147" s="275"/>
      <c r="Q147" s="275"/>
      <c r="R147" s="275"/>
      <c r="S147" s="275"/>
      <c r="T147" s="276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138</v>
      </c>
      <c r="AU147" s="15" t="s">
        <v>83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1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pQpOIQfO/WYoIr/keWWqzUoBXrSSk3BdIgvdV3WWOQRwHo1ubnN9PQk25QMvQ/z9B8QYec6oz3Pz18sKQExaNw==" hashValue="K8RwN4GrSxkURK3LQdqef3ZvcDpU1Qnldi+xcT/nNxtR+WU13QoDiL4uN2O/Ej1fMNAD+CUqBoodk0DOoKpKIA==" algorithmName="SHA-512" password="CC35"/>
  <autoFilter ref="C116:K1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85</v>
      </c>
    </row>
    <row r="4" s="1" customFormat="1" ht="24.96" customHeight="1">
      <c r="B4" s="18"/>
      <c r="D4" s="153" t="s">
        <v>104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Mokřad v k. ú. Rakvice - vegetační úpravy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281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13. 9. 2021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tr">
        <f>IF('Rekapitulace stavby'!E11="","",'Rekapitulace stavby'!E11)</f>
        <v xml:space="preserve"> </v>
      </c>
      <c r="F15" s="38"/>
      <c r="G15" s="38"/>
      <c r="H15" s="38"/>
      <c r="I15" s="155" t="s">
        <v>26</v>
      </c>
      <c r="J15" s="158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27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26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29</v>
      </c>
      <c r="E20" s="38"/>
      <c r="F20" s="38"/>
      <c r="G20" s="38"/>
      <c r="H20" s="38"/>
      <c r="I20" s="155" t="s">
        <v>25</v>
      </c>
      <c r="J20" s="158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tr">
        <f>IF('Rekapitulace stavby'!E17="","",'Rekapitulace stavby'!E17)</f>
        <v xml:space="preserve"> </v>
      </c>
      <c r="F21" s="38"/>
      <c r="G21" s="38"/>
      <c r="H21" s="38"/>
      <c r="I21" s="155" t="s">
        <v>26</v>
      </c>
      <c r="J21" s="158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31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26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35</v>
      </c>
      <c r="E30" s="38"/>
      <c r="F30" s="38"/>
      <c r="G30" s="38"/>
      <c r="H30" s="38"/>
      <c r="I30" s="38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37</v>
      </c>
      <c r="G32" s="38"/>
      <c r="H32" s="38"/>
      <c r="I32" s="167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39</v>
      </c>
      <c r="E33" s="155" t="s">
        <v>40</v>
      </c>
      <c r="F33" s="169">
        <f>ROUND((SUM(BE117:BE147)),  2)</f>
        <v>0</v>
      </c>
      <c r="G33" s="38"/>
      <c r="H33" s="38"/>
      <c r="I33" s="170">
        <v>0.20999999999999999</v>
      </c>
      <c r="J33" s="169">
        <f>ROUND(((SUM(BE117:BE147))*I33),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41</v>
      </c>
      <c r="F34" s="169">
        <f>ROUND((SUM(BF117:BF147)),  2)</f>
        <v>0</v>
      </c>
      <c r="G34" s="38"/>
      <c r="H34" s="38"/>
      <c r="I34" s="170">
        <v>0.14999999999999999</v>
      </c>
      <c r="J34" s="169">
        <f>ROUND(((SUM(BF117:BF147))*I34),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42</v>
      </c>
      <c r="F35" s="169">
        <f>ROUND((SUM(BG117:BG147)),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43</v>
      </c>
      <c r="F36" s="169">
        <f>ROUND((SUM(BH117:BH147)),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44</v>
      </c>
      <c r="F37" s="169">
        <f>ROUND((SUM(BI117:BI147)),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45</v>
      </c>
      <c r="E39" s="173"/>
      <c r="F39" s="173"/>
      <c r="G39" s="174" t="s">
        <v>46</v>
      </c>
      <c r="H39" s="175" t="s">
        <v>47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48</v>
      </c>
      <c r="E50" s="179"/>
      <c r="F50" s="179"/>
      <c r="G50" s="178" t="s">
        <v>49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50</v>
      </c>
      <c r="E61" s="181"/>
      <c r="F61" s="182" t="s">
        <v>51</v>
      </c>
      <c r="G61" s="180" t="s">
        <v>50</v>
      </c>
      <c r="H61" s="181"/>
      <c r="I61" s="181"/>
      <c r="J61" s="183" t="s">
        <v>51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52</v>
      </c>
      <c r="E65" s="184"/>
      <c r="F65" s="184"/>
      <c r="G65" s="178" t="s">
        <v>53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50</v>
      </c>
      <c r="E76" s="181"/>
      <c r="F76" s="182" t="s">
        <v>51</v>
      </c>
      <c r="G76" s="180" t="s">
        <v>50</v>
      </c>
      <c r="H76" s="181"/>
      <c r="I76" s="181"/>
      <c r="J76" s="183" t="s">
        <v>51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9" t="str">
        <f>E7</f>
        <v>Mokřad v k. ú. Rakvice - vegetační úpravy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105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3127-20e - Následná pěstební péče - 3.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 xml:space="preserve"> </v>
      </c>
      <c r="G89" s="40"/>
      <c r="H89" s="40"/>
      <c r="I89" s="30" t="s">
        <v>22</v>
      </c>
      <c r="J89" s="79" t="str">
        <f>IF(J12="","",J12)</f>
        <v>13. 9. 2021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0" t="s">
        <v>24</v>
      </c>
      <c r="D91" s="40"/>
      <c r="E91" s="40"/>
      <c r="F91" s="25" t="str">
        <f>E15</f>
        <v xml:space="preserve"> </v>
      </c>
      <c r="G91" s="40"/>
      <c r="H91" s="40"/>
      <c r="I91" s="30" t="s">
        <v>29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27</v>
      </c>
      <c r="D92" s="40"/>
      <c r="E92" s="40"/>
      <c r="F92" s="25" t="str">
        <f>IF(E18="","",E18)</f>
        <v>Vyplň údaj</v>
      </c>
      <c r="G92" s="40"/>
      <c r="H92" s="40"/>
      <c r="I92" s="30" t="s">
        <v>31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0" t="s">
        <v>108</v>
      </c>
      <c r="D94" s="149"/>
      <c r="E94" s="149"/>
      <c r="F94" s="149"/>
      <c r="G94" s="149"/>
      <c r="H94" s="149"/>
      <c r="I94" s="149"/>
      <c r="J94" s="191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hidden="1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6"/>
      <c r="J97" s="197">
        <f>J118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1" t="s">
        <v>114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0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9" t="str">
        <f>E7</f>
        <v>Mokřad v k. ú. Rakvice - vegetační úpravy</v>
      </c>
      <c r="F107" s="30"/>
      <c r="G107" s="30"/>
      <c r="H107" s="3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0" t="s">
        <v>105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3127-20e - Následná pěstební péče - 3. rok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20</v>
      </c>
      <c r="D111" s="40"/>
      <c r="E111" s="40"/>
      <c r="F111" s="25" t="str">
        <f>F12</f>
        <v xml:space="preserve"> </v>
      </c>
      <c r="G111" s="40"/>
      <c r="H111" s="40"/>
      <c r="I111" s="30" t="s">
        <v>22</v>
      </c>
      <c r="J111" s="79" t="str">
        <f>IF(J12="","",J12)</f>
        <v>13. 9. 2021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0" t="s">
        <v>24</v>
      </c>
      <c r="D113" s="40"/>
      <c r="E113" s="40"/>
      <c r="F113" s="25" t="str">
        <f>E15</f>
        <v xml:space="preserve"> </v>
      </c>
      <c r="G113" s="40"/>
      <c r="H113" s="40"/>
      <c r="I113" s="30" t="s">
        <v>29</v>
      </c>
      <c r="J113" s="34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0" t="s">
        <v>27</v>
      </c>
      <c r="D114" s="40"/>
      <c r="E114" s="40"/>
      <c r="F114" s="25" t="str">
        <f>IF(E18="","",E18)</f>
        <v>Vyplň údaj</v>
      </c>
      <c r="G114" s="40"/>
      <c r="H114" s="40"/>
      <c r="I114" s="30" t="s">
        <v>31</v>
      </c>
      <c r="J114" s="34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5"/>
      <c r="B116" s="206"/>
      <c r="C116" s="207" t="s">
        <v>115</v>
      </c>
      <c r="D116" s="208" t="s">
        <v>60</v>
      </c>
      <c r="E116" s="208" t="s">
        <v>56</v>
      </c>
      <c r="F116" s="208" t="s">
        <v>57</v>
      </c>
      <c r="G116" s="208" t="s">
        <v>116</v>
      </c>
      <c r="H116" s="208" t="s">
        <v>117</v>
      </c>
      <c r="I116" s="208" t="s">
        <v>118</v>
      </c>
      <c r="J116" s="208" t="s">
        <v>109</v>
      </c>
      <c r="K116" s="209" t="s">
        <v>119</v>
      </c>
      <c r="L116" s="210"/>
      <c r="M116" s="100" t="s">
        <v>1</v>
      </c>
      <c r="N116" s="101" t="s">
        <v>39</v>
      </c>
      <c r="O116" s="101" t="s">
        <v>120</v>
      </c>
      <c r="P116" s="101" t="s">
        <v>121</v>
      </c>
      <c r="Q116" s="101" t="s">
        <v>122</v>
      </c>
      <c r="R116" s="101" t="s">
        <v>123</v>
      </c>
      <c r="S116" s="101" t="s">
        <v>124</v>
      </c>
      <c r="T116" s="102" t="s">
        <v>125</v>
      </c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/>
    </row>
    <row r="117" s="2" customFormat="1" ht="22.8" customHeight="1">
      <c r="A117" s="38"/>
      <c r="B117" s="39"/>
      <c r="C117" s="107" t="s">
        <v>126</v>
      </c>
      <c r="D117" s="40"/>
      <c r="E117" s="40"/>
      <c r="F117" s="40"/>
      <c r="G117" s="40"/>
      <c r="H117" s="40"/>
      <c r="I117" s="40"/>
      <c r="J117" s="211">
        <f>BK117</f>
        <v>0</v>
      </c>
      <c r="K117" s="40"/>
      <c r="L117" s="41"/>
      <c r="M117" s="103"/>
      <c r="N117" s="212"/>
      <c r="O117" s="104"/>
      <c r="P117" s="213">
        <f>P118</f>
        <v>0</v>
      </c>
      <c r="Q117" s="104"/>
      <c r="R117" s="213">
        <f>R118</f>
        <v>0.020288000000000004</v>
      </c>
      <c r="S117" s="104"/>
      <c r="T117" s="21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5" t="s">
        <v>74</v>
      </c>
      <c r="AU117" s="15" t="s">
        <v>111</v>
      </c>
      <c r="BK117" s="215">
        <f>BK118</f>
        <v>0</v>
      </c>
    </row>
    <row r="118" s="12" customFormat="1" ht="25.92" customHeight="1">
      <c r="A118" s="12"/>
      <c r="B118" s="216"/>
      <c r="C118" s="217"/>
      <c r="D118" s="218" t="s">
        <v>74</v>
      </c>
      <c r="E118" s="219" t="s">
        <v>127</v>
      </c>
      <c r="F118" s="219" t="s">
        <v>128</v>
      </c>
      <c r="G118" s="217"/>
      <c r="H118" s="217"/>
      <c r="I118" s="220"/>
      <c r="J118" s="221">
        <f>BK118</f>
        <v>0</v>
      </c>
      <c r="K118" s="217"/>
      <c r="L118" s="222"/>
      <c r="M118" s="223"/>
      <c r="N118" s="224"/>
      <c r="O118" s="224"/>
      <c r="P118" s="225">
        <f>SUM(P119:P147)</f>
        <v>0</v>
      </c>
      <c r="Q118" s="224"/>
      <c r="R118" s="225">
        <f>SUM(R119:R147)</f>
        <v>0.020288000000000004</v>
      </c>
      <c r="S118" s="224"/>
      <c r="T118" s="226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7" t="s">
        <v>83</v>
      </c>
      <c r="AT118" s="228" t="s">
        <v>74</v>
      </c>
      <c r="AU118" s="228" t="s">
        <v>75</v>
      </c>
      <c r="AY118" s="227" t="s">
        <v>129</v>
      </c>
      <c r="BK118" s="229">
        <f>SUM(BK119:BK147)</f>
        <v>0</v>
      </c>
    </row>
    <row r="119" s="2" customFormat="1" ht="24.15" customHeight="1">
      <c r="A119" s="38"/>
      <c r="B119" s="39"/>
      <c r="C119" s="232" t="s">
        <v>83</v>
      </c>
      <c r="D119" s="232" t="s">
        <v>131</v>
      </c>
      <c r="E119" s="233" t="s">
        <v>234</v>
      </c>
      <c r="F119" s="234" t="s">
        <v>235</v>
      </c>
      <c r="G119" s="235" t="s">
        <v>236</v>
      </c>
      <c r="H119" s="236">
        <v>2.0030000000000001</v>
      </c>
      <c r="I119" s="237"/>
      <c r="J119" s="238">
        <f>ROUND(I119*H119,2)</f>
        <v>0</v>
      </c>
      <c r="K119" s="234" t="s">
        <v>135</v>
      </c>
      <c r="L119" s="41"/>
      <c r="M119" s="239" t="s">
        <v>1</v>
      </c>
      <c r="N119" s="240" t="s">
        <v>40</v>
      </c>
      <c r="O119" s="91"/>
      <c r="P119" s="241">
        <f>O119*H119</f>
        <v>0</v>
      </c>
      <c r="Q119" s="241">
        <v>0</v>
      </c>
      <c r="R119" s="241">
        <f>Q119*H119</f>
        <v>0</v>
      </c>
      <c r="S119" s="241">
        <v>0</v>
      </c>
      <c r="T119" s="24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3" t="s">
        <v>136</v>
      </c>
      <c r="AT119" s="243" t="s">
        <v>131</v>
      </c>
      <c r="AU119" s="243" t="s">
        <v>83</v>
      </c>
      <c r="AY119" s="15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5" t="s">
        <v>83</v>
      </c>
      <c r="BK119" s="143">
        <f>ROUND(I119*H119,2)</f>
        <v>0</v>
      </c>
      <c r="BL119" s="15" t="s">
        <v>136</v>
      </c>
      <c r="BM119" s="243" t="s">
        <v>282</v>
      </c>
    </row>
    <row r="120" s="2" customFormat="1">
      <c r="A120" s="38"/>
      <c r="B120" s="39"/>
      <c r="C120" s="40"/>
      <c r="D120" s="244" t="s">
        <v>138</v>
      </c>
      <c r="E120" s="40"/>
      <c r="F120" s="245" t="s">
        <v>238</v>
      </c>
      <c r="G120" s="40"/>
      <c r="H120" s="40"/>
      <c r="I120" s="246"/>
      <c r="J120" s="40"/>
      <c r="K120" s="40"/>
      <c r="L120" s="41"/>
      <c r="M120" s="247"/>
      <c r="N120" s="24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138</v>
      </c>
      <c r="AU120" s="15" t="s">
        <v>83</v>
      </c>
    </row>
    <row r="121" s="2" customFormat="1">
      <c r="A121" s="38"/>
      <c r="B121" s="39"/>
      <c r="C121" s="40"/>
      <c r="D121" s="244" t="s">
        <v>140</v>
      </c>
      <c r="E121" s="40"/>
      <c r="F121" s="249" t="s">
        <v>239</v>
      </c>
      <c r="G121" s="40"/>
      <c r="H121" s="40"/>
      <c r="I121" s="246"/>
      <c r="J121" s="40"/>
      <c r="K121" s="40"/>
      <c r="L121" s="41"/>
      <c r="M121" s="247"/>
      <c r="N121" s="24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5" t="s">
        <v>140</v>
      </c>
      <c r="AU121" s="15" t="s">
        <v>83</v>
      </c>
    </row>
    <row r="122" s="13" customFormat="1">
      <c r="A122" s="13"/>
      <c r="B122" s="260"/>
      <c r="C122" s="261"/>
      <c r="D122" s="244" t="s">
        <v>169</v>
      </c>
      <c r="E122" s="262" t="s">
        <v>1</v>
      </c>
      <c r="F122" s="263" t="s">
        <v>240</v>
      </c>
      <c r="G122" s="261"/>
      <c r="H122" s="264">
        <v>2.0030000000000001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70" t="s">
        <v>169</v>
      </c>
      <c r="AU122" s="270" t="s">
        <v>83</v>
      </c>
      <c r="AV122" s="13" t="s">
        <v>85</v>
      </c>
      <c r="AW122" s="13" t="s">
        <v>30</v>
      </c>
      <c r="AX122" s="13" t="s">
        <v>83</v>
      </c>
      <c r="AY122" s="270" t="s">
        <v>129</v>
      </c>
    </row>
    <row r="123" s="2" customFormat="1" ht="16.5" customHeight="1">
      <c r="A123" s="38"/>
      <c r="B123" s="39"/>
      <c r="C123" s="232" t="s">
        <v>85</v>
      </c>
      <c r="D123" s="232" t="s">
        <v>131</v>
      </c>
      <c r="E123" s="233" t="s">
        <v>241</v>
      </c>
      <c r="F123" s="234" t="s">
        <v>242</v>
      </c>
      <c r="G123" s="235" t="s">
        <v>134</v>
      </c>
      <c r="H123" s="236">
        <v>16</v>
      </c>
      <c r="I123" s="237"/>
      <c r="J123" s="238">
        <f>ROUND(I123*H123,2)</f>
        <v>0</v>
      </c>
      <c r="K123" s="234" t="s">
        <v>135</v>
      </c>
      <c r="L123" s="41"/>
      <c r="M123" s="239" t="s">
        <v>1</v>
      </c>
      <c r="N123" s="240" t="s">
        <v>40</v>
      </c>
      <c r="O123" s="91"/>
      <c r="P123" s="241">
        <f>O123*H123</f>
        <v>0</v>
      </c>
      <c r="Q123" s="241">
        <v>1.8E-05</v>
      </c>
      <c r="R123" s="241">
        <f>Q123*H123</f>
        <v>0.00028800000000000001</v>
      </c>
      <c r="S123" s="241">
        <v>0</v>
      </c>
      <c r="T123" s="24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3" t="s">
        <v>136</v>
      </c>
      <c r="AT123" s="243" t="s">
        <v>131</v>
      </c>
      <c r="AU123" s="243" t="s">
        <v>83</v>
      </c>
      <c r="AY123" s="15" t="s">
        <v>129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83</v>
      </c>
      <c r="BK123" s="143">
        <f>ROUND(I123*H123,2)</f>
        <v>0</v>
      </c>
      <c r="BL123" s="15" t="s">
        <v>136</v>
      </c>
      <c r="BM123" s="243" t="s">
        <v>283</v>
      </c>
    </row>
    <row r="124" s="2" customFormat="1">
      <c r="A124" s="38"/>
      <c r="B124" s="39"/>
      <c r="C124" s="40"/>
      <c r="D124" s="244" t="s">
        <v>138</v>
      </c>
      <c r="E124" s="40"/>
      <c r="F124" s="245" t="s">
        <v>244</v>
      </c>
      <c r="G124" s="40"/>
      <c r="H124" s="40"/>
      <c r="I124" s="246"/>
      <c r="J124" s="40"/>
      <c r="K124" s="40"/>
      <c r="L124" s="41"/>
      <c r="M124" s="247"/>
      <c r="N124" s="24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138</v>
      </c>
      <c r="AU124" s="15" t="s">
        <v>83</v>
      </c>
    </row>
    <row r="125" s="2" customFormat="1">
      <c r="A125" s="38"/>
      <c r="B125" s="39"/>
      <c r="C125" s="40"/>
      <c r="D125" s="244" t="s">
        <v>140</v>
      </c>
      <c r="E125" s="40"/>
      <c r="F125" s="249" t="s">
        <v>245</v>
      </c>
      <c r="G125" s="40"/>
      <c r="H125" s="40"/>
      <c r="I125" s="246"/>
      <c r="J125" s="40"/>
      <c r="K125" s="40"/>
      <c r="L125" s="41"/>
      <c r="M125" s="247"/>
      <c r="N125" s="24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83</v>
      </c>
    </row>
    <row r="126" s="13" customFormat="1">
      <c r="A126" s="13"/>
      <c r="B126" s="260"/>
      <c r="C126" s="261"/>
      <c r="D126" s="244" t="s">
        <v>169</v>
      </c>
      <c r="E126" s="262" t="s">
        <v>1</v>
      </c>
      <c r="F126" s="263" t="s">
        <v>246</v>
      </c>
      <c r="G126" s="261"/>
      <c r="H126" s="264">
        <v>16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0" t="s">
        <v>169</v>
      </c>
      <c r="AU126" s="270" t="s">
        <v>83</v>
      </c>
      <c r="AV126" s="13" t="s">
        <v>85</v>
      </c>
      <c r="AW126" s="13" t="s">
        <v>30</v>
      </c>
      <c r="AX126" s="13" t="s">
        <v>83</v>
      </c>
      <c r="AY126" s="270" t="s">
        <v>129</v>
      </c>
    </row>
    <row r="127" s="2" customFormat="1" ht="24.15" customHeight="1">
      <c r="A127" s="38"/>
      <c r="B127" s="39"/>
      <c r="C127" s="232" t="s">
        <v>147</v>
      </c>
      <c r="D127" s="232" t="s">
        <v>131</v>
      </c>
      <c r="E127" s="233" t="s">
        <v>247</v>
      </c>
      <c r="F127" s="234" t="s">
        <v>248</v>
      </c>
      <c r="G127" s="235" t="s">
        <v>174</v>
      </c>
      <c r="H127" s="236">
        <v>1</v>
      </c>
      <c r="I127" s="237"/>
      <c r="J127" s="238">
        <f>ROUND(I127*H127,2)</f>
        <v>0</v>
      </c>
      <c r="K127" s="234" t="s">
        <v>135</v>
      </c>
      <c r="L127" s="41"/>
      <c r="M127" s="239" t="s">
        <v>1</v>
      </c>
      <c r="N127" s="240" t="s">
        <v>40</v>
      </c>
      <c r="O127" s="91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3" t="s">
        <v>136</v>
      </c>
      <c r="AT127" s="243" t="s">
        <v>131</v>
      </c>
      <c r="AU127" s="243" t="s">
        <v>83</v>
      </c>
      <c r="AY127" s="15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83</v>
      </c>
      <c r="BK127" s="143">
        <f>ROUND(I127*H127,2)</f>
        <v>0</v>
      </c>
      <c r="BL127" s="15" t="s">
        <v>136</v>
      </c>
      <c r="BM127" s="243" t="s">
        <v>284</v>
      </c>
    </row>
    <row r="128" s="2" customFormat="1">
      <c r="A128" s="38"/>
      <c r="B128" s="39"/>
      <c r="C128" s="40"/>
      <c r="D128" s="244" t="s">
        <v>138</v>
      </c>
      <c r="E128" s="40"/>
      <c r="F128" s="245" t="s">
        <v>250</v>
      </c>
      <c r="G128" s="40"/>
      <c r="H128" s="40"/>
      <c r="I128" s="246"/>
      <c r="J128" s="40"/>
      <c r="K128" s="40"/>
      <c r="L128" s="41"/>
      <c r="M128" s="247"/>
      <c r="N128" s="24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138</v>
      </c>
      <c r="AU128" s="15" t="s">
        <v>83</v>
      </c>
    </row>
    <row r="129" s="2" customFormat="1">
      <c r="A129" s="38"/>
      <c r="B129" s="39"/>
      <c r="C129" s="40"/>
      <c r="D129" s="244" t="s">
        <v>140</v>
      </c>
      <c r="E129" s="40"/>
      <c r="F129" s="249" t="s">
        <v>177</v>
      </c>
      <c r="G129" s="40"/>
      <c r="H129" s="40"/>
      <c r="I129" s="246"/>
      <c r="J129" s="40"/>
      <c r="K129" s="40"/>
      <c r="L129" s="41"/>
      <c r="M129" s="247"/>
      <c r="N129" s="24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5" t="s">
        <v>140</v>
      </c>
      <c r="AU129" s="15" t="s">
        <v>83</v>
      </c>
    </row>
    <row r="130" s="13" customFormat="1">
      <c r="A130" s="13"/>
      <c r="B130" s="260"/>
      <c r="C130" s="261"/>
      <c r="D130" s="244" t="s">
        <v>169</v>
      </c>
      <c r="E130" s="262" t="s">
        <v>1</v>
      </c>
      <c r="F130" s="263" t="s">
        <v>251</v>
      </c>
      <c r="G130" s="261"/>
      <c r="H130" s="264">
        <v>1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169</v>
      </c>
      <c r="AU130" s="270" t="s">
        <v>83</v>
      </c>
      <c r="AV130" s="13" t="s">
        <v>85</v>
      </c>
      <c r="AW130" s="13" t="s">
        <v>30</v>
      </c>
      <c r="AX130" s="13" t="s">
        <v>83</v>
      </c>
      <c r="AY130" s="270" t="s">
        <v>129</v>
      </c>
    </row>
    <row r="131" s="2" customFormat="1" ht="16.5" customHeight="1">
      <c r="A131" s="38"/>
      <c r="B131" s="39"/>
      <c r="C131" s="250" t="s">
        <v>136</v>
      </c>
      <c r="D131" s="250" t="s">
        <v>148</v>
      </c>
      <c r="E131" s="251" t="s">
        <v>252</v>
      </c>
      <c r="F131" s="252" t="s">
        <v>179</v>
      </c>
      <c r="G131" s="253" t="s">
        <v>180</v>
      </c>
      <c r="H131" s="254">
        <v>0.10000000000000001</v>
      </c>
      <c r="I131" s="255"/>
      <c r="J131" s="256">
        <f>ROUND(I131*H131,2)</f>
        <v>0</v>
      </c>
      <c r="K131" s="252" t="s">
        <v>135</v>
      </c>
      <c r="L131" s="257"/>
      <c r="M131" s="258" t="s">
        <v>1</v>
      </c>
      <c r="N131" s="259" t="s">
        <v>40</v>
      </c>
      <c r="O131" s="91"/>
      <c r="P131" s="241">
        <f>O131*H131</f>
        <v>0</v>
      </c>
      <c r="Q131" s="241">
        <v>0.20000000000000001</v>
      </c>
      <c r="R131" s="241">
        <f>Q131*H131</f>
        <v>0.020000000000000004</v>
      </c>
      <c r="S131" s="241">
        <v>0</v>
      </c>
      <c r="T131" s="24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3" t="s">
        <v>151</v>
      </c>
      <c r="AT131" s="243" t="s">
        <v>148</v>
      </c>
      <c r="AU131" s="243" t="s">
        <v>83</v>
      </c>
      <c r="AY131" s="15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83</v>
      </c>
      <c r="BK131" s="143">
        <f>ROUND(I131*H131,2)</f>
        <v>0</v>
      </c>
      <c r="BL131" s="15" t="s">
        <v>136</v>
      </c>
      <c r="BM131" s="243" t="s">
        <v>285</v>
      </c>
    </row>
    <row r="132" s="2" customFormat="1">
      <c r="A132" s="38"/>
      <c r="B132" s="39"/>
      <c r="C132" s="40"/>
      <c r="D132" s="244" t="s">
        <v>138</v>
      </c>
      <c r="E132" s="40"/>
      <c r="F132" s="245" t="s">
        <v>179</v>
      </c>
      <c r="G132" s="40"/>
      <c r="H132" s="40"/>
      <c r="I132" s="246"/>
      <c r="J132" s="40"/>
      <c r="K132" s="40"/>
      <c r="L132" s="41"/>
      <c r="M132" s="247"/>
      <c r="N132" s="24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138</v>
      </c>
      <c r="AU132" s="15" t="s">
        <v>83</v>
      </c>
    </row>
    <row r="133" s="13" customFormat="1">
      <c r="A133" s="13"/>
      <c r="B133" s="260"/>
      <c r="C133" s="261"/>
      <c r="D133" s="244" t="s">
        <v>169</v>
      </c>
      <c r="E133" s="262" t="s">
        <v>1</v>
      </c>
      <c r="F133" s="263" t="s">
        <v>254</v>
      </c>
      <c r="G133" s="261"/>
      <c r="H133" s="264">
        <v>0.10000000000000001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169</v>
      </c>
      <c r="AU133" s="270" t="s">
        <v>83</v>
      </c>
      <c r="AV133" s="13" t="s">
        <v>85</v>
      </c>
      <c r="AW133" s="13" t="s">
        <v>30</v>
      </c>
      <c r="AX133" s="13" t="s">
        <v>83</v>
      </c>
      <c r="AY133" s="270" t="s">
        <v>129</v>
      </c>
    </row>
    <row r="134" s="2" customFormat="1" ht="16.5" customHeight="1">
      <c r="A134" s="38"/>
      <c r="B134" s="39"/>
      <c r="C134" s="232" t="s">
        <v>158</v>
      </c>
      <c r="D134" s="232" t="s">
        <v>131</v>
      </c>
      <c r="E134" s="233" t="s">
        <v>255</v>
      </c>
      <c r="F134" s="234" t="s">
        <v>256</v>
      </c>
      <c r="G134" s="235" t="s">
        <v>180</v>
      </c>
      <c r="H134" s="236">
        <v>6</v>
      </c>
      <c r="I134" s="237"/>
      <c r="J134" s="238">
        <f>ROUND(I134*H134,2)</f>
        <v>0</v>
      </c>
      <c r="K134" s="234" t="s">
        <v>135</v>
      </c>
      <c r="L134" s="41"/>
      <c r="M134" s="239" t="s">
        <v>1</v>
      </c>
      <c r="N134" s="240" t="s">
        <v>40</v>
      </c>
      <c r="O134" s="91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3" t="s">
        <v>136</v>
      </c>
      <c r="AT134" s="243" t="s">
        <v>131</v>
      </c>
      <c r="AU134" s="243" t="s">
        <v>83</v>
      </c>
      <c r="AY134" s="15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83</v>
      </c>
      <c r="BK134" s="143">
        <f>ROUND(I134*H134,2)</f>
        <v>0</v>
      </c>
      <c r="BL134" s="15" t="s">
        <v>136</v>
      </c>
      <c r="BM134" s="243" t="s">
        <v>286</v>
      </c>
    </row>
    <row r="135" s="2" customFormat="1">
      <c r="A135" s="38"/>
      <c r="B135" s="39"/>
      <c r="C135" s="40"/>
      <c r="D135" s="244" t="s">
        <v>138</v>
      </c>
      <c r="E135" s="40"/>
      <c r="F135" s="245" t="s">
        <v>258</v>
      </c>
      <c r="G135" s="40"/>
      <c r="H135" s="40"/>
      <c r="I135" s="246"/>
      <c r="J135" s="40"/>
      <c r="K135" s="40"/>
      <c r="L135" s="41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138</v>
      </c>
      <c r="AU135" s="15" t="s">
        <v>83</v>
      </c>
    </row>
    <row r="136" s="13" customFormat="1">
      <c r="A136" s="13"/>
      <c r="B136" s="260"/>
      <c r="C136" s="261"/>
      <c r="D136" s="244" t="s">
        <v>169</v>
      </c>
      <c r="E136" s="262" t="s">
        <v>1</v>
      </c>
      <c r="F136" s="263" t="s">
        <v>259</v>
      </c>
      <c r="G136" s="261"/>
      <c r="H136" s="264">
        <v>6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169</v>
      </c>
      <c r="AU136" s="270" t="s">
        <v>83</v>
      </c>
      <c r="AV136" s="13" t="s">
        <v>85</v>
      </c>
      <c r="AW136" s="13" t="s">
        <v>30</v>
      </c>
      <c r="AX136" s="13" t="s">
        <v>83</v>
      </c>
      <c r="AY136" s="270" t="s">
        <v>129</v>
      </c>
    </row>
    <row r="137" s="2" customFormat="1" ht="21.75" customHeight="1">
      <c r="A137" s="38"/>
      <c r="B137" s="39"/>
      <c r="C137" s="232" t="s">
        <v>164</v>
      </c>
      <c r="D137" s="232" t="s">
        <v>131</v>
      </c>
      <c r="E137" s="233" t="s">
        <v>260</v>
      </c>
      <c r="F137" s="234" t="s">
        <v>261</v>
      </c>
      <c r="G137" s="235" t="s">
        <v>180</v>
      </c>
      <c r="H137" s="236">
        <v>6</v>
      </c>
      <c r="I137" s="237"/>
      <c r="J137" s="238">
        <f>ROUND(I137*H137,2)</f>
        <v>0</v>
      </c>
      <c r="K137" s="234" t="s">
        <v>135</v>
      </c>
      <c r="L137" s="41"/>
      <c r="M137" s="239" t="s">
        <v>1</v>
      </c>
      <c r="N137" s="240" t="s">
        <v>40</v>
      </c>
      <c r="O137" s="91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3" t="s">
        <v>136</v>
      </c>
      <c r="AT137" s="243" t="s">
        <v>131</v>
      </c>
      <c r="AU137" s="243" t="s">
        <v>83</v>
      </c>
      <c r="AY137" s="15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83</v>
      </c>
      <c r="BK137" s="143">
        <f>ROUND(I137*H137,2)</f>
        <v>0</v>
      </c>
      <c r="BL137" s="15" t="s">
        <v>136</v>
      </c>
      <c r="BM137" s="243" t="s">
        <v>287</v>
      </c>
    </row>
    <row r="138" s="2" customFormat="1">
      <c r="A138" s="38"/>
      <c r="B138" s="39"/>
      <c r="C138" s="40"/>
      <c r="D138" s="244" t="s">
        <v>138</v>
      </c>
      <c r="E138" s="40"/>
      <c r="F138" s="245" t="s">
        <v>263</v>
      </c>
      <c r="G138" s="40"/>
      <c r="H138" s="40"/>
      <c r="I138" s="246"/>
      <c r="J138" s="40"/>
      <c r="K138" s="40"/>
      <c r="L138" s="41"/>
      <c r="M138" s="247"/>
      <c r="N138" s="24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138</v>
      </c>
      <c r="AU138" s="15" t="s">
        <v>83</v>
      </c>
    </row>
    <row r="139" s="2" customFormat="1">
      <c r="A139" s="38"/>
      <c r="B139" s="39"/>
      <c r="C139" s="40"/>
      <c r="D139" s="244" t="s">
        <v>140</v>
      </c>
      <c r="E139" s="40"/>
      <c r="F139" s="249" t="s">
        <v>264</v>
      </c>
      <c r="G139" s="40"/>
      <c r="H139" s="40"/>
      <c r="I139" s="246"/>
      <c r="J139" s="40"/>
      <c r="K139" s="40"/>
      <c r="L139" s="41"/>
      <c r="M139" s="247"/>
      <c r="N139" s="24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140</v>
      </c>
      <c r="AU139" s="15" t="s">
        <v>83</v>
      </c>
    </row>
    <row r="140" s="13" customFormat="1">
      <c r="A140" s="13"/>
      <c r="B140" s="260"/>
      <c r="C140" s="261"/>
      <c r="D140" s="244" t="s">
        <v>169</v>
      </c>
      <c r="E140" s="262" t="s">
        <v>1</v>
      </c>
      <c r="F140" s="263" t="s">
        <v>259</v>
      </c>
      <c r="G140" s="261"/>
      <c r="H140" s="264">
        <v>6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169</v>
      </c>
      <c r="AU140" s="270" t="s">
        <v>83</v>
      </c>
      <c r="AV140" s="13" t="s">
        <v>85</v>
      </c>
      <c r="AW140" s="13" t="s">
        <v>30</v>
      </c>
      <c r="AX140" s="13" t="s">
        <v>83</v>
      </c>
      <c r="AY140" s="270" t="s">
        <v>129</v>
      </c>
    </row>
    <row r="141" s="2" customFormat="1" ht="24.15" customHeight="1">
      <c r="A141" s="38"/>
      <c r="B141" s="39"/>
      <c r="C141" s="232" t="s">
        <v>171</v>
      </c>
      <c r="D141" s="232" t="s">
        <v>131</v>
      </c>
      <c r="E141" s="233" t="s">
        <v>265</v>
      </c>
      <c r="F141" s="234" t="s">
        <v>266</v>
      </c>
      <c r="G141" s="235" t="s">
        <v>180</v>
      </c>
      <c r="H141" s="236">
        <v>60</v>
      </c>
      <c r="I141" s="237"/>
      <c r="J141" s="238">
        <f>ROUND(I141*H141,2)</f>
        <v>0</v>
      </c>
      <c r="K141" s="234" t="s">
        <v>135</v>
      </c>
      <c r="L141" s="41"/>
      <c r="M141" s="239" t="s">
        <v>1</v>
      </c>
      <c r="N141" s="240" t="s">
        <v>40</v>
      </c>
      <c r="O141" s="91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3" t="s">
        <v>136</v>
      </c>
      <c r="AT141" s="243" t="s">
        <v>131</v>
      </c>
      <c r="AU141" s="243" t="s">
        <v>83</v>
      </c>
      <c r="AY141" s="15" t="s">
        <v>129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83</v>
      </c>
      <c r="BK141" s="143">
        <f>ROUND(I141*H141,2)</f>
        <v>0</v>
      </c>
      <c r="BL141" s="15" t="s">
        <v>136</v>
      </c>
      <c r="BM141" s="243" t="s">
        <v>288</v>
      </c>
    </row>
    <row r="142" s="2" customFormat="1">
      <c r="A142" s="38"/>
      <c r="B142" s="39"/>
      <c r="C142" s="40"/>
      <c r="D142" s="244" t="s">
        <v>138</v>
      </c>
      <c r="E142" s="40"/>
      <c r="F142" s="245" t="s">
        <v>268</v>
      </c>
      <c r="G142" s="40"/>
      <c r="H142" s="40"/>
      <c r="I142" s="246"/>
      <c r="J142" s="40"/>
      <c r="K142" s="40"/>
      <c r="L142" s="41"/>
      <c r="M142" s="247"/>
      <c r="N142" s="24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5" t="s">
        <v>138</v>
      </c>
      <c r="AU142" s="15" t="s">
        <v>83</v>
      </c>
    </row>
    <row r="143" s="2" customFormat="1">
      <c r="A143" s="38"/>
      <c r="B143" s="39"/>
      <c r="C143" s="40"/>
      <c r="D143" s="244" t="s">
        <v>140</v>
      </c>
      <c r="E143" s="40"/>
      <c r="F143" s="249" t="s">
        <v>264</v>
      </c>
      <c r="G143" s="40"/>
      <c r="H143" s="40"/>
      <c r="I143" s="246"/>
      <c r="J143" s="40"/>
      <c r="K143" s="40"/>
      <c r="L143" s="41"/>
      <c r="M143" s="247"/>
      <c r="N143" s="24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140</v>
      </c>
      <c r="AU143" s="15" t="s">
        <v>83</v>
      </c>
    </row>
    <row r="144" s="13" customFormat="1">
      <c r="A144" s="13"/>
      <c r="B144" s="260"/>
      <c r="C144" s="261"/>
      <c r="D144" s="244" t="s">
        <v>169</v>
      </c>
      <c r="E144" s="262" t="s">
        <v>1</v>
      </c>
      <c r="F144" s="263" t="s">
        <v>269</v>
      </c>
      <c r="G144" s="261"/>
      <c r="H144" s="264">
        <v>12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83</v>
      </c>
      <c r="AV144" s="13" t="s">
        <v>85</v>
      </c>
      <c r="AW144" s="13" t="s">
        <v>30</v>
      </c>
      <c r="AX144" s="13" t="s">
        <v>83</v>
      </c>
      <c r="AY144" s="270" t="s">
        <v>129</v>
      </c>
    </row>
    <row r="145" s="13" customFormat="1">
      <c r="A145" s="13"/>
      <c r="B145" s="260"/>
      <c r="C145" s="261"/>
      <c r="D145" s="244" t="s">
        <v>169</v>
      </c>
      <c r="E145" s="261"/>
      <c r="F145" s="263" t="s">
        <v>270</v>
      </c>
      <c r="G145" s="261"/>
      <c r="H145" s="264">
        <v>60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169</v>
      </c>
      <c r="AU145" s="270" t="s">
        <v>83</v>
      </c>
      <c r="AV145" s="13" t="s">
        <v>85</v>
      </c>
      <c r="AW145" s="13" t="s">
        <v>4</v>
      </c>
      <c r="AX145" s="13" t="s">
        <v>83</v>
      </c>
      <c r="AY145" s="270" t="s">
        <v>129</v>
      </c>
    </row>
    <row r="146" s="2" customFormat="1" ht="24.15" customHeight="1">
      <c r="A146" s="38"/>
      <c r="B146" s="39"/>
      <c r="C146" s="232" t="s">
        <v>151</v>
      </c>
      <c r="D146" s="232" t="s">
        <v>131</v>
      </c>
      <c r="E146" s="233" t="s">
        <v>228</v>
      </c>
      <c r="F146" s="234" t="s">
        <v>229</v>
      </c>
      <c r="G146" s="235" t="s">
        <v>230</v>
      </c>
      <c r="H146" s="236">
        <v>0.02</v>
      </c>
      <c r="I146" s="237"/>
      <c r="J146" s="238">
        <f>ROUND(I146*H146,2)</f>
        <v>0</v>
      </c>
      <c r="K146" s="234" t="s">
        <v>135</v>
      </c>
      <c r="L146" s="41"/>
      <c r="M146" s="239" t="s">
        <v>1</v>
      </c>
      <c r="N146" s="240" t="s">
        <v>40</v>
      </c>
      <c r="O146" s="91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3" t="s">
        <v>136</v>
      </c>
      <c r="AT146" s="243" t="s">
        <v>131</v>
      </c>
      <c r="AU146" s="243" t="s">
        <v>83</v>
      </c>
      <c r="AY146" s="15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83</v>
      </c>
      <c r="BK146" s="143">
        <f>ROUND(I146*H146,2)</f>
        <v>0</v>
      </c>
      <c r="BL146" s="15" t="s">
        <v>136</v>
      </c>
      <c r="BM146" s="243" t="s">
        <v>289</v>
      </c>
    </row>
    <row r="147" s="2" customFormat="1">
      <c r="A147" s="38"/>
      <c r="B147" s="39"/>
      <c r="C147" s="40"/>
      <c r="D147" s="244" t="s">
        <v>138</v>
      </c>
      <c r="E147" s="40"/>
      <c r="F147" s="245" t="s">
        <v>232</v>
      </c>
      <c r="G147" s="40"/>
      <c r="H147" s="40"/>
      <c r="I147" s="246"/>
      <c r="J147" s="40"/>
      <c r="K147" s="40"/>
      <c r="L147" s="41"/>
      <c r="M147" s="273"/>
      <c r="N147" s="274"/>
      <c r="O147" s="275"/>
      <c r="P147" s="275"/>
      <c r="Q147" s="275"/>
      <c r="R147" s="275"/>
      <c r="S147" s="275"/>
      <c r="T147" s="276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138</v>
      </c>
      <c r="AU147" s="15" t="s">
        <v>83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1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vAFwWOPSYvPeR5wnaJpRZbsSR+kkn1c8FssN3rvzRYj0pCXYM9bagNgNfF3BM43NpBKDfEFSPX+L26/Hlzvq7w==" hashValue="VFf+gHIbbL1qX/bCpBwv5F8DE8aoReoZvNCiFJ0vV18CffH1m1Bgt407qf/6F/ctSohg02/EWDc+2m7L1BAMHQ==" algorithmName="SHA-512" password="CC35"/>
  <autoFilter ref="C116:K1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Ryl Tomáš</dc:creator>
  <cp:lastModifiedBy>Ryl Tomáš</cp:lastModifiedBy>
  <dcterms:created xsi:type="dcterms:W3CDTF">2021-09-13T11:35:36Z</dcterms:created>
  <dcterms:modified xsi:type="dcterms:W3CDTF">2021-09-13T11:35:42Z</dcterms:modified>
</cp:coreProperties>
</file>